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9380" windowHeight="9120" tabRatio="975" activeTab="6"/>
  </bookViews>
  <sheets>
    <sheet name="本级收执" sheetId="1" r:id="rId1"/>
    <sheet name="本级支执" sheetId="2" r:id="rId2"/>
    <sheet name="18本级平衡" sheetId="17" r:id="rId3"/>
    <sheet name="本级基金收执" sheetId="3" r:id="rId4"/>
    <sheet name="本级基金支执" sheetId="4" r:id="rId5"/>
    <sheet name="2018社保基金" sheetId="13" r:id="rId6"/>
    <sheet name="本级收预" sheetId="6" r:id="rId7"/>
    <sheet name="本级支预" sheetId="7" r:id="rId8"/>
    <sheet name="本级支预明细" sheetId="14" r:id="rId9"/>
    <sheet name="本级支预（经济分类）" sheetId="19" r:id="rId10"/>
    <sheet name="本级平衡" sheetId="8" r:id="rId11"/>
    <sheet name="本级基收预" sheetId="9" r:id="rId12"/>
    <sheet name="本级基支预" sheetId="16" r:id="rId13"/>
    <sheet name="本级基支预-明细" sheetId="10" r:id="rId14"/>
    <sheet name="本级基支预（经济分类)" sheetId="20" r:id="rId15"/>
    <sheet name="2019社保预算" sheetId="12" r:id="rId16"/>
    <sheet name="Sheet1" sheetId="21" r:id="rId17"/>
  </sheets>
  <externalReferences>
    <externalReference r:id="rId18"/>
    <externalReference r:id="rId19"/>
  </externalReferences>
  <definedNames>
    <definedName name="_" localSheetId="2">#REF!</definedName>
    <definedName name="_" localSheetId="5">#REF!</definedName>
    <definedName name="_" localSheetId="12">#REF!</definedName>
    <definedName name="_" localSheetId="14">#REF!</definedName>
    <definedName name="_" localSheetId="9">#REF!</definedName>
    <definedName name="_">#REF!</definedName>
    <definedName name="_6_其他" localSheetId="2">#REF!</definedName>
    <definedName name="_6_其他" localSheetId="5">#REF!</definedName>
    <definedName name="_6_其他" localSheetId="12">#REF!</definedName>
    <definedName name="_6_其他" localSheetId="14">#REF!</definedName>
    <definedName name="_6_其他" localSheetId="10">#REF!</definedName>
    <definedName name="_6_其他" localSheetId="9">#REF!</definedName>
    <definedName name="_6_其他">#REF!</definedName>
    <definedName name="_xlnm._FilterDatabase" localSheetId="14" hidden="1">'本级基支预（经济分类)'!$A$3:$J$109</definedName>
    <definedName name="_xlnm._FilterDatabase" localSheetId="9" hidden="1">'本级支预（经济分类）'!$A$3:$L$109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" localSheetId="2">#REF!</definedName>
    <definedName name="d" localSheetId="5">#REF!</definedName>
    <definedName name="d" localSheetId="12">#REF!</definedName>
    <definedName name="d" localSheetId="14">#REF!</definedName>
    <definedName name="d" localSheetId="10">#REF!</definedName>
    <definedName name="d" localSheetId="9">#REF!</definedName>
    <definedName name="d">#REF!</definedName>
    <definedName name="_xlnm.Database" localSheetId="2" hidden="1">#REF!</definedName>
    <definedName name="_xlnm.Database" localSheetId="5" hidden="1">#REF!</definedName>
    <definedName name="_xlnm.Database" localSheetId="12" hidden="1">#REF!</definedName>
    <definedName name="_xlnm.Database" localSheetId="14" hidden="1">#REF!</definedName>
    <definedName name="_xlnm.Database" localSheetId="6" hidden="1">#REF!</definedName>
    <definedName name="_xlnm.Database" localSheetId="0" hidden="1">#REF!</definedName>
    <definedName name="_xlnm.Database" localSheetId="7" hidden="1">#REF!</definedName>
    <definedName name="_xlnm.Database" localSheetId="9" hidden="1">#REF!</definedName>
    <definedName name="_xlnm.Database" hidden="1">#REF!</definedName>
    <definedName name="jhvgh" localSheetId="2">#REF!</definedName>
    <definedName name="jhvgh" localSheetId="5">#REF!</definedName>
    <definedName name="jhvgh" localSheetId="12">#REF!</definedName>
    <definedName name="jhvgh" localSheetId="14">#REF!</definedName>
    <definedName name="jhvgh" localSheetId="10">#REF!</definedName>
    <definedName name="jhvgh" localSheetId="9">#REF!</definedName>
    <definedName name="jhvgh">#REF!</definedName>
    <definedName name="_xlnm.Print_Area" localSheetId="5">'2018社保基金'!$A$1:$D$23</definedName>
    <definedName name="_xlnm.Print_Area" localSheetId="15">'2019社保预算'!$A$1:$D$23</definedName>
    <definedName name="_xlnm.Print_Area" localSheetId="3">本级基金收执!$A$1:$E$23</definedName>
    <definedName name="_xlnm.Print_Area" localSheetId="4">本级基金支执!$A$1:$E$23</definedName>
    <definedName name="_xlnm.Print_Area" localSheetId="11">本级基收预!$A$1:$D$22</definedName>
    <definedName name="_xlnm.Print_Area" localSheetId="12">本级基支预!$A$1:$D$22</definedName>
    <definedName name="_xlnm.Print_Area" localSheetId="14">'本级基支预（经济分类)'!$A$1:$D$120</definedName>
    <definedName name="_xlnm.Print_Area" localSheetId="13">'本级基支预-明细'!$A$1:$D$32</definedName>
    <definedName name="_xlnm.Print_Area" localSheetId="10">本级平衡!$A$1:$D$25</definedName>
    <definedName name="_xlnm.Print_Area" localSheetId="6">本级收预!$A$1:$D$40</definedName>
    <definedName name="_xlnm.Print_Area" localSheetId="0">本级收执!$A$1:$E$40</definedName>
    <definedName name="_xlnm.Print_Area" localSheetId="7">本级支预!$A$1:$D$31</definedName>
    <definedName name="_xlnm.Print_Area" localSheetId="9">'本级支预（经济分类）'!$A$1:$D$111</definedName>
    <definedName name="_xlnm.Print_Area" localSheetId="8">本级支预明细!$A$1:$D$229</definedName>
    <definedName name="_xlnm.Print_Area" localSheetId="1">本级支执!$A$1:$E$31</definedName>
    <definedName name="_xlnm.Print_Area" hidden="1">#N/A</definedName>
    <definedName name="_xlnm.Print_Titles" localSheetId="4">本级基金支执!$1:$3</definedName>
    <definedName name="_xlnm.Print_Titles" localSheetId="14">'本级基支预（经济分类)'!$A:$A,'本级基支预（经济分类)'!$1:$3</definedName>
    <definedName name="_xlnm.Print_Titles" localSheetId="0">本级收执!$A:$A,本级收执!$1:$3</definedName>
    <definedName name="_xlnm.Print_Titles" localSheetId="7">本级支预!$A:$A,本级支预!$1:$3</definedName>
    <definedName name="_xlnm.Print_Titles" localSheetId="9">'本级支预（经济分类）'!$A:$A,'本级支预（经济分类）'!$1:$3</definedName>
    <definedName name="_xlnm.Print_Titles" localSheetId="8">本级支预明细!$1:$5</definedName>
    <definedName name="_xlnm.Print_Titles" hidden="1">#N/A</definedName>
    <definedName name="QUERY2" localSheetId="2">#REF!</definedName>
    <definedName name="QUERY2" localSheetId="5">#REF!</definedName>
    <definedName name="QUERY2" localSheetId="12">#REF!</definedName>
    <definedName name="QUERY2" localSheetId="14">#REF!</definedName>
    <definedName name="QUERY2" localSheetId="9">#REF!</definedName>
    <definedName name="QUERY2">#REF!</definedName>
    <definedName name="本级支执222" localSheetId="2">#REF!</definedName>
    <definedName name="本级支执222" localSheetId="5">#REF!</definedName>
    <definedName name="本级支执222" localSheetId="12">#REF!</definedName>
    <definedName name="本级支执222" localSheetId="14">#REF!</definedName>
    <definedName name="本级支执222" localSheetId="9">#REF!</definedName>
    <definedName name="本级支执222">#REF!</definedName>
    <definedName name="大通湖支出" localSheetId="2">#REF!</definedName>
    <definedName name="大通湖支出" localSheetId="5">#REF!</definedName>
    <definedName name="大通湖支出" localSheetId="12">#REF!</definedName>
    <definedName name="大通湖支出" localSheetId="14">#REF!</definedName>
    <definedName name="大通湖支出" localSheetId="9">#REF!</definedName>
    <definedName name="大通湖支出">#REF!</definedName>
    <definedName name="地区名称" localSheetId="2">#REF!</definedName>
    <definedName name="地区名称" localSheetId="5">#REF!</definedName>
    <definedName name="地区名称" localSheetId="12">#REF!</definedName>
    <definedName name="地区名称" localSheetId="14">#REF!</definedName>
    <definedName name="地区名称" localSheetId="9">#REF!</definedName>
    <definedName name="地区名称">#REF!</definedName>
    <definedName name="工" localSheetId="2">#REF!</definedName>
    <definedName name="工" localSheetId="5">#REF!</definedName>
    <definedName name="工" localSheetId="12">#REF!</definedName>
    <definedName name="工" localSheetId="14">#REF!</definedName>
    <definedName name="工" localSheetId="9">#REF!</definedName>
    <definedName name="工">#REF!</definedName>
    <definedName name="购车" localSheetId="2">#REF!</definedName>
    <definedName name="购车" localSheetId="5">#REF!</definedName>
    <definedName name="购车" localSheetId="12">#REF!</definedName>
    <definedName name="购车" localSheetId="14">#REF!</definedName>
    <definedName name="购车" localSheetId="9">#REF!</definedName>
    <definedName name="购车">#REF!</definedName>
    <definedName name="汇率" localSheetId="2">#REF!</definedName>
    <definedName name="汇率" localSheetId="5">#REF!</definedName>
    <definedName name="汇率" localSheetId="12">#REF!</definedName>
    <definedName name="汇率" localSheetId="14">#REF!</definedName>
    <definedName name="汇率" localSheetId="9">#REF!</definedName>
    <definedName name="汇率">#REF!</definedName>
    <definedName name="生产列1" localSheetId="2">#REF!</definedName>
    <definedName name="生产列1" localSheetId="5">#REF!</definedName>
    <definedName name="生产列1" localSheetId="12">#REF!</definedName>
    <definedName name="生产列1" localSheetId="14">#REF!</definedName>
    <definedName name="生产列1" localSheetId="9">#REF!</definedName>
    <definedName name="生产列1">#REF!</definedName>
    <definedName name="生产列11" localSheetId="2">#REF!</definedName>
    <definedName name="生产列11" localSheetId="5">#REF!</definedName>
    <definedName name="生产列11" localSheetId="12">#REF!</definedName>
    <definedName name="生产列11" localSheetId="14">#REF!</definedName>
    <definedName name="生产列11" localSheetId="9">#REF!</definedName>
    <definedName name="生产列11">#REF!</definedName>
    <definedName name="生产列15" localSheetId="2">#REF!</definedName>
    <definedName name="生产列15" localSheetId="5">#REF!</definedName>
    <definedName name="生产列15" localSheetId="12">#REF!</definedName>
    <definedName name="生产列15" localSheetId="14">#REF!</definedName>
    <definedName name="生产列15" localSheetId="9">#REF!</definedName>
    <definedName name="生产列15">#REF!</definedName>
    <definedName name="生产列16" localSheetId="2">#REF!</definedName>
    <definedName name="生产列16" localSheetId="5">#REF!</definedName>
    <definedName name="生产列16" localSheetId="12">#REF!</definedName>
    <definedName name="生产列16" localSheetId="14">#REF!</definedName>
    <definedName name="生产列16" localSheetId="9">#REF!</definedName>
    <definedName name="生产列16">#REF!</definedName>
    <definedName name="生产列17" localSheetId="2">#REF!</definedName>
    <definedName name="生产列17" localSheetId="5">#REF!</definedName>
    <definedName name="生产列17" localSheetId="12">#REF!</definedName>
    <definedName name="生产列17" localSheetId="14">#REF!</definedName>
    <definedName name="生产列17" localSheetId="9">#REF!</definedName>
    <definedName name="生产列17">#REF!</definedName>
    <definedName name="生产列19" localSheetId="2">#REF!</definedName>
    <definedName name="生产列19" localSheetId="5">#REF!</definedName>
    <definedName name="生产列19" localSheetId="12">#REF!</definedName>
    <definedName name="生产列19" localSheetId="14">#REF!</definedName>
    <definedName name="生产列19" localSheetId="9">#REF!</definedName>
    <definedName name="生产列19">#REF!</definedName>
    <definedName name="生产列2" localSheetId="2">#REF!</definedName>
    <definedName name="生产列2" localSheetId="5">#REF!</definedName>
    <definedName name="生产列2" localSheetId="12">#REF!</definedName>
    <definedName name="生产列2" localSheetId="14">#REF!</definedName>
    <definedName name="生产列2" localSheetId="9">#REF!</definedName>
    <definedName name="生产列2">#REF!</definedName>
    <definedName name="生产列20" localSheetId="2">#REF!</definedName>
    <definedName name="生产列20" localSheetId="5">#REF!</definedName>
    <definedName name="生产列20" localSheetId="12">#REF!</definedName>
    <definedName name="生产列20" localSheetId="14">#REF!</definedName>
    <definedName name="生产列20" localSheetId="9">#REF!</definedName>
    <definedName name="生产列20">#REF!</definedName>
    <definedName name="生产列3" localSheetId="2">#REF!</definedName>
    <definedName name="生产列3" localSheetId="5">#REF!</definedName>
    <definedName name="生产列3" localSheetId="12">#REF!</definedName>
    <definedName name="生产列3" localSheetId="14">#REF!</definedName>
    <definedName name="生产列3" localSheetId="9">#REF!</definedName>
    <definedName name="生产列3">#REF!</definedName>
    <definedName name="生产列4" localSheetId="2">#REF!</definedName>
    <definedName name="生产列4" localSheetId="5">#REF!</definedName>
    <definedName name="生产列4" localSheetId="12">#REF!</definedName>
    <definedName name="生产列4" localSheetId="14">#REF!</definedName>
    <definedName name="生产列4" localSheetId="9">#REF!</definedName>
    <definedName name="生产列4">#REF!</definedName>
    <definedName name="生产列5" localSheetId="2">#REF!</definedName>
    <definedName name="生产列5" localSheetId="5">#REF!</definedName>
    <definedName name="生产列5" localSheetId="12">#REF!</definedName>
    <definedName name="生产列5" localSheetId="14">#REF!</definedName>
    <definedName name="生产列5" localSheetId="9">#REF!</definedName>
    <definedName name="生产列5">#REF!</definedName>
    <definedName name="生产列6" localSheetId="2">#REF!</definedName>
    <definedName name="生产列6" localSheetId="5">#REF!</definedName>
    <definedName name="生产列6" localSheetId="12">#REF!</definedName>
    <definedName name="生产列6" localSheetId="14">#REF!</definedName>
    <definedName name="生产列6" localSheetId="9">#REF!</definedName>
    <definedName name="生产列6">#REF!</definedName>
    <definedName name="生产列7" localSheetId="2">#REF!</definedName>
    <definedName name="生产列7" localSheetId="5">#REF!</definedName>
    <definedName name="生产列7" localSheetId="12">#REF!</definedName>
    <definedName name="生产列7" localSheetId="14">#REF!</definedName>
    <definedName name="生产列7" localSheetId="9">#REF!</definedName>
    <definedName name="生产列7">#REF!</definedName>
    <definedName name="生产列8" localSheetId="2">#REF!</definedName>
    <definedName name="生产列8" localSheetId="5">#REF!</definedName>
    <definedName name="生产列8" localSheetId="12">#REF!</definedName>
    <definedName name="生产列8" localSheetId="14">#REF!</definedName>
    <definedName name="生产列8" localSheetId="9">#REF!</definedName>
    <definedName name="生产列8">#REF!</definedName>
    <definedName name="生产列9" localSheetId="2">#REF!</definedName>
    <definedName name="生产列9" localSheetId="5">#REF!</definedName>
    <definedName name="生产列9" localSheetId="12">#REF!</definedName>
    <definedName name="生产列9" localSheetId="14">#REF!</definedName>
    <definedName name="生产列9" localSheetId="9">#REF!</definedName>
    <definedName name="生产列9">#REF!</definedName>
    <definedName name="生产期" localSheetId="2">#REF!</definedName>
    <definedName name="生产期" localSheetId="5">#REF!</definedName>
    <definedName name="生产期" localSheetId="12">#REF!</definedName>
    <definedName name="生产期" localSheetId="14">#REF!</definedName>
    <definedName name="生产期" localSheetId="9">#REF!</definedName>
    <definedName name="生产期">#REF!</definedName>
    <definedName name="生产期1" localSheetId="2">#REF!</definedName>
    <definedName name="生产期1" localSheetId="5">#REF!</definedName>
    <definedName name="生产期1" localSheetId="12">#REF!</definedName>
    <definedName name="生产期1" localSheetId="14">#REF!</definedName>
    <definedName name="生产期1" localSheetId="9">#REF!</definedName>
    <definedName name="生产期1">#REF!</definedName>
    <definedName name="生产期11" localSheetId="2">#REF!</definedName>
    <definedName name="生产期11" localSheetId="5">#REF!</definedName>
    <definedName name="生产期11" localSheetId="12">#REF!</definedName>
    <definedName name="生产期11" localSheetId="14">#REF!</definedName>
    <definedName name="生产期11" localSheetId="9">#REF!</definedName>
    <definedName name="生产期11">#REF!</definedName>
    <definedName name="生产期15" localSheetId="2">#REF!</definedName>
    <definedName name="生产期15" localSheetId="5">#REF!</definedName>
    <definedName name="生产期15" localSheetId="12">#REF!</definedName>
    <definedName name="生产期15" localSheetId="14">#REF!</definedName>
    <definedName name="生产期15" localSheetId="9">#REF!</definedName>
    <definedName name="生产期15">#REF!</definedName>
    <definedName name="生产期16" localSheetId="2">#REF!</definedName>
    <definedName name="生产期16" localSheetId="5">#REF!</definedName>
    <definedName name="生产期16" localSheetId="12">#REF!</definedName>
    <definedName name="生产期16" localSheetId="14">#REF!</definedName>
    <definedName name="生产期16" localSheetId="9">#REF!</definedName>
    <definedName name="生产期16">#REF!</definedName>
    <definedName name="生产期17" localSheetId="2">#REF!</definedName>
    <definedName name="生产期17" localSheetId="5">#REF!</definedName>
    <definedName name="生产期17" localSheetId="12">#REF!</definedName>
    <definedName name="生产期17" localSheetId="14">#REF!</definedName>
    <definedName name="生产期17" localSheetId="9">#REF!</definedName>
    <definedName name="生产期17">#REF!</definedName>
    <definedName name="生产期19" localSheetId="2">#REF!</definedName>
    <definedName name="生产期19" localSheetId="5">#REF!</definedName>
    <definedName name="生产期19" localSheetId="12">#REF!</definedName>
    <definedName name="生产期19" localSheetId="14">#REF!</definedName>
    <definedName name="生产期19" localSheetId="9">#REF!</definedName>
    <definedName name="生产期19">#REF!</definedName>
    <definedName name="生产期2" localSheetId="2">#REF!</definedName>
    <definedName name="生产期2" localSheetId="5">#REF!</definedName>
    <definedName name="生产期2" localSheetId="12">#REF!</definedName>
    <definedName name="生产期2" localSheetId="14">#REF!</definedName>
    <definedName name="生产期2" localSheetId="9">#REF!</definedName>
    <definedName name="生产期2">#REF!</definedName>
    <definedName name="生产期20" localSheetId="2">#REF!</definedName>
    <definedName name="生产期20" localSheetId="5">#REF!</definedName>
    <definedName name="生产期20" localSheetId="12">#REF!</definedName>
    <definedName name="生产期20" localSheetId="14">#REF!</definedName>
    <definedName name="生产期20" localSheetId="9">#REF!</definedName>
    <definedName name="生产期20">#REF!</definedName>
    <definedName name="生产期3" localSheetId="2">#REF!</definedName>
    <definedName name="生产期3" localSheetId="5">#REF!</definedName>
    <definedName name="生产期3" localSheetId="12">#REF!</definedName>
    <definedName name="生产期3" localSheetId="14">#REF!</definedName>
    <definedName name="生产期3" localSheetId="9">#REF!</definedName>
    <definedName name="生产期3">#REF!</definedName>
    <definedName name="生产期4" localSheetId="2">#REF!</definedName>
    <definedName name="生产期4" localSheetId="5">#REF!</definedName>
    <definedName name="生产期4" localSheetId="12">#REF!</definedName>
    <definedName name="生产期4" localSheetId="14">#REF!</definedName>
    <definedName name="生产期4" localSheetId="9">#REF!</definedName>
    <definedName name="生产期4">#REF!</definedName>
    <definedName name="生产期5" localSheetId="2">#REF!</definedName>
    <definedName name="生产期5" localSheetId="5">#REF!</definedName>
    <definedName name="生产期5" localSheetId="12">#REF!</definedName>
    <definedName name="生产期5" localSheetId="14">#REF!</definedName>
    <definedName name="生产期5" localSheetId="10">#REF!</definedName>
    <definedName name="生产期5" localSheetId="9">#REF!</definedName>
    <definedName name="生产期5">#REF!</definedName>
    <definedName name="生产期6" localSheetId="2">#REF!</definedName>
    <definedName name="生产期6" localSheetId="5">#REF!</definedName>
    <definedName name="生产期6" localSheetId="12">#REF!</definedName>
    <definedName name="生产期6" localSheetId="14">#REF!</definedName>
    <definedName name="生产期6" localSheetId="9">#REF!</definedName>
    <definedName name="生产期6">#REF!</definedName>
    <definedName name="生产期7" localSheetId="2">#REF!</definedName>
    <definedName name="生产期7" localSheetId="5">#REF!</definedName>
    <definedName name="生产期7" localSheetId="12">#REF!</definedName>
    <definedName name="生产期7" localSheetId="14">#REF!</definedName>
    <definedName name="生产期7" localSheetId="9">#REF!</definedName>
    <definedName name="生产期7">#REF!</definedName>
    <definedName name="生产期8" localSheetId="2">#REF!</definedName>
    <definedName name="生产期8" localSheetId="5">#REF!</definedName>
    <definedName name="生产期8" localSheetId="12">#REF!</definedName>
    <definedName name="生产期8" localSheetId="14">#REF!</definedName>
    <definedName name="生产期8" localSheetId="9">#REF!</definedName>
    <definedName name="生产期8">#REF!</definedName>
    <definedName name="生产期9" localSheetId="2">#REF!</definedName>
    <definedName name="生产期9" localSheetId="5">#REF!</definedName>
    <definedName name="生产期9" localSheetId="12">#REF!</definedName>
    <definedName name="生产期9" localSheetId="14">#REF!</definedName>
    <definedName name="生产期9" localSheetId="9">#REF!</definedName>
    <definedName name="生产期9">#REF!</definedName>
    <definedName name="式" localSheetId="2">#REF!</definedName>
    <definedName name="式" localSheetId="5">#REF!</definedName>
    <definedName name="式" localSheetId="12">#REF!</definedName>
    <definedName name="式" localSheetId="14">#REF!</definedName>
    <definedName name="式" localSheetId="9">#REF!</definedName>
    <definedName name="式">#REF!</definedName>
    <definedName name="双" localSheetId="2">#REF!</definedName>
    <definedName name="双" localSheetId="5">#REF!</definedName>
    <definedName name="双" localSheetId="12">#REF!</definedName>
    <definedName name="双" localSheetId="14">#REF!</definedName>
    <definedName name="双" localSheetId="10">#REF!</definedName>
    <definedName name="双" localSheetId="9">#REF!</definedName>
    <definedName name="双">#REF!</definedName>
    <definedName name="下级指标">[2]单位指标查询!$A$3:$O$240</definedName>
    <definedName name="预算支出指标帐" localSheetId="2">#REF!</definedName>
    <definedName name="预算支出指标帐" localSheetId="5">#REF!</definedName>
    <definedName name="预算支出指标帐" localSheetId="12">#REF!</definedName>
    <definedName name="预算支出指标帐" localSheetId="14">#REF!</definedName>
    <definedName name="预算支出指标帐" localSheetId="9">#REF!</definedName>
    <definedName name="预算支出指标帐">#REF!</definedName>
  </definedNames>
  <calcPr calcId="125725" fullPrecision="0"/>
</workbook>
</file>

<file path=xl/calcChain.xml><?xml version="1.0" encoding="utf-8"?>
<calcChain xmlns="http://schemas.openxmlformats.org/spreadsheetml/2006/main">
  <c r="D14" i="3"/>
  <c r="D38" i="1"/>
  <c r="C18"/>
  <c r="D9" i="8"/>
  <c r="D6" i="17"/>
  <c r="E25" i="2"/>
  <c r="E24"/>
  <c r="D30" i="10"/>
  <c r="D31"/>
  <c r="D16"/>
  <c r="D9"/>
  <c r="D17"/>
  <c r="D18"/>
  <c r="D19"/>
  <c r="D20"/>
  <c r="D25"/>
  <c r="D26"/>
  <c r="D28"/>
  <c r="D28" i="2"/>
  <c r="D8" i="17"/>
  <c r="B28" i="7"/>
  <c r="B31" s="1"/>
  <c r="E28" i="2"/>
  <c r="B22"/>
  <c r="B15"/>
  <c r="B11"/>
  <c r="B10"/>
  <c r="B9"/>
  <c r="B8"/>
  <c r="B7"/>
  <c r="C27"/>
  <c r="E27" s="1"/>
  <c r="D29" i="7"/>
  <c r="D5" i="16"/>
  <c r="D5" i="9"/>
  <c r="D5" i="6"/>
  <c r="D5" i="4"/>
  <c r="D5" i="3"/>
  <c r="D5" i="1"/>
  <c r="B9" i="10"/>
  <c r="B10"/>
  <c r="D10" s="1"/>
  <c r="B15"/>
  <c r="C27"/>
  <c r="D27" s="1"/>
  <c r="B27"/>
  <c r="C24"/>
  <c r="B24"/>
  <c r="B18"/>
  <c r="B12"/>
  <c r="B11" s="1"/>
  <c r="C8"/>
  <c r="D6"/>
  <c r="C5"/>
  <c r="D5" s="1"/>
  <c r="B5"/>
  <c r="B4" s="1"/>
  <c r="C22"/>
  <c r="B22"/>
  <c r="D13"/>
  <c r="D14"/>
  <c r="D23"/>
  <c r="C21"/>
  <c r="C31" i="2" l="1"/>
  <c r="B27"/>
  <c r="C120" i="20"/>
  <c r="D24" i="10"/>
  <c r="B8"/>
  <c r="B7" s="1"/>
  <c r="C7"/>
  <c r="C4"/>
  <c r="D4" s="1"/>
  <c r="D22"/>
  <c r="B21"/>
  <c r="D21" s="1"/>
  <c r="B31" i="2" l="1"/>
  <c r="D31" s="1"/>
  <c r="D27"/>
  <c r="D8" i="10"/>
  <c r="D7"/>
  <c r="B29" l="1"/>
  <c r="C29"/>
  <c r="C12"/>
  <c r="C11" s="1"/>
  <c r="D15"/>
  <c r="B72" i="14"/>
  <c r="B73"/>
  <c r="B74"/>
  <c r="B71" s="1"/>
  <c r="B75"/>
  <c r="C51"/>
  <c r="B63"/>
  <c r="C207"/>
  <c r="D207"/>
  <c r="B209"/>
  <c r="B210"/>
  <c r="B211"/>
  <c r="B208"/>
  <c r="B207" s="1"/>
  <c r="C201"/>
  <c r="D201"/>
  <c r="B203"/>
  <c r="B202"/>
  <c r="B201" s="1"/>
  <c r="C169"/>
  <c r="C190"/>
  <c r="D190"/>
  <c r="B190" s="1"/>
  <c r="C92"/>
  <c r="D92"/>
  <c r="C76"/>
  <c r="D76"/>
  <c r="C71"/>
  <c r="D71"/>
  <c r="C66"/>
  <c r="D66"/>
  <c r="B68"/>
  <c r="B69"/>
  <c r="B70"/>
  <c r="B67"/>
  <c r="B213"/>
  <c r="B212" s="1"/>
  <c r="B214"/>
  <c r="B215"/>
  <c r="B216"/>
  <c r="B217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1"/>
  <c r="B192"/>
  <c r="B193"/>
  <c r="B160"/>
  <c r="B161"/>
  <c r="B162"/>
  <c r="B163"/>
  <c r="B164"/>
  <c r="B165"/>
  <c r="B166"/>
  <c r="B167"/>
  <c r="B168"/>
  <c r="B159"/>
  <c r="B147"/>
  <c r="B148"/>
  <c r="B149"/>
  <c r="B150"/>
  <c r="B151"/>
  <c r="B152"/>
  <c r="B153"/>
  <c r="B154"/>
  <c r="B155"/>
  <c r="B156"/>
  <c r="B157"/>
  <c r="B128"/>
  <c r="B129"/>
  <c r="B130"/>
  <c r="B131"/>
  <c r="B132"/>
  <c r="B133"/>
  <c r="B134"/>
  <c r="B135"/>
  <c r="B136"/>
  <c r="B137"/>
  <c r="B138"/>
  <c r="B139"/>
  <c r="B141"/>
  <c r="B142"/>
  <c r="B143"/>
  <c r="B144"/>
  <c r="B145"/>
  <c r="B77"/>
  <c r="B78"/>
  <c r="B79"/>
  <c r="B80"/>
  <c r="B81"/>
  <c r="B82"/>
  <c r="B83"/>
  <c r="B84"/>
  <c r="B85"/>
  <c r="B86"/>
  <c r="B87"/>
  <c r="B88"/>
  <c r="B89"/>
  <c r="B90"/>
  <c r="B91"/>
  <c r="B52"/>
  <c r="B53"/>
  <c r="B54"/>
  <c r="B55"/>
  <c r="B56"/>
  <c r="B57"/>
  <c r="B59"/>
  <c r="B60"/>
  <c r="B61"/>
  <c r="B62"/>
  <c r="B64"/>
  <c r="B65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66" l="1"/>
  <c r="D169"/>
  <c r="C229"/>
  <c r="C234" s="1"/>
  <c r="B32" i="10"/>
  <c r="B39" s="1"/>
  <c r="C32"/>
  <c r="D32" s="1"/>
  <c r="D29"/>
  <c r="B169" i="14"/>
  <c r="B92"/>
  <c r="B158"/>
  <c r="B127"/>
  <c r="B76"/>
  <c r="B146"/>
  <c r="D58"/>
  <c r="C45" i="19"/>
  <c r="C92"/>
  <c r="C101"/>
  <c r="C57"/>
  <c r="C17"/>
  <c r="C28"/>
  <c r="C18"/>
  <c r="C8"/>
  <c r="C105"/>
  <c r="C102"/>
  <c r="C96"/>
  <c r="C93"/>
  <c r="C76"/>
  <c r="C63"/>
  <c r="C58"/>
  <c r="C46"/>
  <c r="C4"/>
  <c r="B16" i="16"/>
  <c r="B15"/>
  <c r="B22" s="1"/>
  <c r="B7"/>
  <c r="D7" s="1"/>
  <c r="B7" i="9"/>
  <c r="B14" s="1"/>
  <c r="B22" s="1"/>
  <c r="B42" i="6"/>
  <c r="D40"/>
  <c r="F23" i="4"/>
  <c r="C12" i="6"/>
  <c r="D9"/>
  <c r="D36"/>
  <c r="E9" i="1"/>
  <c r="D39" i="6"/>
  <c r="C7" i="4"/>
  <c r="C7" i="3"/>
  <c r="D39" i="1"/>
  <c r="D40"/>
  <c r="E39"/>
  <c r="E40"/>
  <c r="D7" i="2"/>
  <c r="D8"/>
  <c r="D9"/>
  <c r="D10"/>
  <c r="D11"/>
  <c r="D12"/>
  <c r="D13"/>
  <c r="D14"/>
  <c r="D15"/>
  <c r="D17"/>
  <c r="D21"/>
  <c r="D22"/>
  <c r="D24"/>
  <c r="D25"/>
  <c r="D4"/>
  <c r="E9"/>
  <c r="D26" i="7"/>
  <c r="D27"/>
  <c r="D16"/>
  <c r="D34" i="6"/>
  <c r="D15"/>
  <c r="D13"/>
  <c r="D6"/>
  <c r="B19" i="17"/>
  <c r="B12" s="1"/>
  <c r="B10"/>
  <c r="B7" s="1"/>
  <c r="B31" i="1"/>
  <c r="C16" i="16"/>
  <c r="D16" s="1"/>
  <c r="D8"/>
  <c r="D11"/>
  <c r="D12"/>
  <c r="D13"/>
  <c r="D17"/>
  <c r="D18"/>
  <c r="D19"/>
  <c r="D4"/>
  <c r="C15"/>
  <c r="D15" s="1"/>
  <c r="D15" i="9"/>
  <c r="D16"/>
  <c r="D17"/>
  <c r="E5" i="4"/>
  <c r="E7"/>
  <c r="E8"/>
  <c r="E12"/>
  <c r="E4"/>
  <c r="D6" i="9"/>
  <c r="D8"/>
  <c r="C14"/>
  <c r="D8" i="8"/>
  <c r="D39" i="14"/>
  <c r="D27"/>
  <c r="D18"/>
  <c r="D6"/>
  <c r="B58" l="1"/>
  <c r="B51" s="1"/>
  <c r="D51"/>
  <c r="D229" s="1"/>
  <c r="D234" s="1"/>
  <c r="B229"/>
  <c r="B6" i="17"/>
  <c r="B234" i="14"/>
  <c r="C111" i="19"/>
  <c r="D14" i="9"/>
  <c r="D7"/>
  <c r="C22" i="16"/>
  <c r="B25"/>
  <c r="C22" i="9"/>
  <c r="C25" i="16" l="1"/>
  <c r="C118" i="19"/>
  <c r="D22" i="16"/>
  <c r="C4" i="1" l="1"/>
  <c r="C12" i="13"/>
  <c r="B12" s="1"/>
  <c r="B13"/>
  <c r="B14"/>
  <c r="B15"/>
  <c r="B16"/>
  <c r="B17"/>
  <c r="B7"/>
  <c r="B8"/>
  <c r="B9"/>
  <c r="B10"/>
  <c r="B11"/>
  <c r="B6"/>
  <c r="B4"/>
  <c r="C5"/>
  <c r="C22" l="1"/>
  <c r="C23" s="1"/>
  <c r="B5"/>
  <c r="B22" s="1"/>
  <c r="B23" s="1"/>
  <c r="C16" i="4"/>
  <c r="B16"/>
  <c r="D13"/>
  <c r="C15"/>
  <c r="E15" s="1"/>
  <c r="D15" i="3"/>
  <c r="D16"/>
  <c r="D17"/>
  <c r="B14"/>
  <c r="B23" s="1"/>
  <c r="C23" i="4" l="1"/>
  <c r="F12" l="1"/>
  <c r="F8"/>
  <c r="F7"/>
  <c r="F5"/>
  <c r="D12"/>
  <c r="B7"/>
  <c r="B15" s="1"/>
  <c r="D15" s="1"/>
  <c r="E4" i="2"/>
  <c r="D8" i="3"/>
  <c r="B23" i="4" l="1"/>
  <c r="B25" s="1"/>
  <c r="E23"/>
  <c r="C14" i="3"/>
  <c r="C23" s="1"/>
  <c r="G26" s="1"/>
  <c r="D7" i="4"/>
  <c r="D23" i="3" l="1"/>
  <c r="C26" i="4"/>
  <c r="C25"/>
  <c r="D29" i="1"/>
  <c r="D30"/>
  <c r="D31"/>
  <c r="D33"/>
  <c r="D34"/>
  <c r="D35"/>
  <c r="D36"/>
  <c r="D37"/>
  <c r="E5"/>
  <c r="E6"/>
  <c r="E7"/>
  <c r="E8"/>
  <c r="E10"/>
  <c r="E11"/>
  <c r="E12"/>
  <c r="E13"/>
  <c r="E14"/>
  <c r="E15"/>
  <c r="E16"/>
  <c r="E17"/>
  <c r="E19"/>
  <c r="E20"/>
  <c r="E21"/>
  <c r="E23"/>
  <c r="E25"/>
  <c r="E26"/>
  <c r="E29"/>
  <c r="E30"/>
  <c r="E31"/>
  <c r="E33"/>
  <c r="E34"/>
  <c r="E35"/>
  <c r="E36"/>
  <c r="E37"/>
  <c r="F4"/>
  <c r="F32"/>
  <c r="F28"/>
  <c r="F18"/>
  <c r="F27" s="1"/>
  <c r="D20"/>
  <c r="D21"/>
  <c r="D23"/>
  <c r="D25"/>
  <c r="D6"/>
  <c r="D7"/>
  <c r="D8"/>
  <c r="D9"/>
  <c r="D10"/>
  <c r="D11"/>
  <c r="D12"/>
  <c r="D13"/>
  <c r="D14"/>
  <c r="D15"/>
  <c r="D16"/>
  <c r="D17"/>
  <c r="D22" i="9"/>
  <c r="B19" i="8"/>
  <c r="B12" s="1"/>
  <c r="B10"/>
  <c r="B7" s="1"/>
  <c r="L27" i="7"/>
  <c r="G27"/>
  <c r="L25"/>
  <c r="K25"/>
  <c r="I25"/>
  <c r="J25" s="1"/>
  <c r="G25"/>
  <c r="L23"/>
  <c r="K23"/>
  <c r="I23"/>
  <c r="J23" s="1"/>
  <c r="G23"/>
  <c r="L22"/>
  <c r="K22"/>
  <c r="G22"/>
  <c r="C28"/>
  <c r="L21"/>
  <c r="K21"/>
  <c r="I21"/>
  <c r="J21" s="1"/>
  <c r="G21"/>
  <c r="D21"/>
  <c r="L20"/>
  <c r="K20"/>
  <c r="I20"/>
  <c r="J20" s="1"/>
  <c r="G20"/>
  <c r="L19"/>
  <c r="K19"/>
  <c r="I19"/>
  <c r="J19" s="1"/>
  <c r="G19"/>
  <c r="L18"/>
  <c r="K18"/>
  <c r="I18"/>
  <c r="J18" s="1"/>
  <c r="G18"/>
  <c r="L17"/>
  <c r="K17"/>
  <c r="I17"/>
  <c r="J17" s="1"/>
  <c r="G17"/>
  <c r="D17"/>
  <c r="L16"/>
  <c r="K16"/>
  <c r="I16"/>
  <c r="J16" s="1"/>
  <c r="G16"/>
  <c r="L15"/>
  <c r="K15"/>
  <c r="I15"/>
  <c r="J15" s="1"/>
  <c r="G15"/>
  <c r="D15"/>
  <c r="L14"/>
  <c r="K14"/>
  <c r="I14"/>
  <c r="J14" s="1"/>
  <c r="G14"/>
  <c r="D14"/>
  <c r="L13"/>
  <c r="K13"/>
  <c r="I13"/>
  <c r="J13" s="1"/>
  <c r="D13"/>
  <c r="L12"/>
  <c r="K12"/>
  <c r="I12"/>
  <c r="J12" s="1"/>
  <c r="G12"/>
  <c r="D12"/>
  <c r="L11"/>
  <c r="K11"/>
  <c r="I11"/>
  <c r="J11" s="1"/>
  <c r="G11"/>
  <c r="D11"/>
  <c r="L10"/>
  <c r="K10"/>
  <c r="I10"/>
  <c r="J10" s="1"/>
  <c r="G10"/>
  <c r="D10"/>
  <c r="L9"/>
  <c r="K9"/>
  <c r="I9"/>
  <c r="J9" s="1"/>
  <c r="G9"/>
  <c r="D9"/>
  <c r="L8"/>
  <c r="K8"/>
  <c r="I8"/>
  <c r="J8" s="1"/>
  <c r="G8"/>
  <c r="D8"/>
  <c r="L7"/>
  <c r="K7"/>
  <c r="I7"/>
  <c r="J7" s="1"/>
  <c r="G7"/>
  <c r="D7"/>
  <c r="L6"/>
  <c r="K6"/>
  <c r="I6"/>
  <c r="J6" s="1"/>
  <c r="G6"/>
  <c r="L5"/>
  <c r="K5"/>
  <c r="I5"/>
  <c r="J5" s="1"/>
  <c r="G5"/>
  <c r="L4"/>
  <c r="K4"/>
  <c r="I4"/>
  <c r="J4" s="1"/>
  <c r="G4"/>
  <c r="D4"/>
  <c r="D37" i="6"/>
  <c r="D35"/>
  <c r="D33"/>
  <c r="C32"/>
  <c r="B32"/>
  <c r="D31"/>
  <c r="D30"/>
  <c r="D29"/>
  <c r="C28"/>
  <c r="B28"/>
  <c r="D25"/>
  <c r="D23"/>
  <c r="D21"/>
  <c r="D20"/>
  <c r="D19"/>
  <c r="C18"/>
  <c r="B18"/>
  <c r="D17"/>
  <c r="D16"/>
  <c r="D14"/>
  <c r="D12"/>
  <c r="D11"/>
  <c r="D10"/>
  <c r="D8"/>
  <c r="D7"/>
  <c r="G6"/>
  <c r="H6" s="1"/>
  <c r="C4"/>
  <c r="B4"/>
  <c r="D7" i="3"/>
  <c r="D6"/>
  <c r="F31" i="2"/>
  <c r="E22"/>
  <c r="E21"/>
  <c r="E17"/>
  <c r="E15"/>
  <c r="E14"/>
  <c r="E13"/>
  <c r="E12"/>
  <c r="E11"/>
  <c r="E10"/>
  <c r="E8"/>
  <c r="E7"/>
  <c r="C32" i="1"/>
  <c r="B32"/>
  <c r="B28"/>
  <c r="D19"/>
  <c r="B18"/>
  <c r="H12"/>
  <c r="H11"/>
  <c r="H9"/>
  <c r="H6"/>
  <c r="I6" s="1"/>
  <c r="H5"/>
  <c r="I5" s="1"/>
  <c r="B4"/>
  <c r="D6" i="8" l="1"/>
  <c r="D5" s="1"/>
  <c r="D28" i="7"/>
  <c r="D18" i="1"/>
  <c r="D32"/>
  <c r="D5" i="17"/>
  <c r="D11" i="10"/>
  <c r="D32" i="6"/>
  <c r="E32" i="1"/>
  <c r="E18"/>
  <c r="C27"/>
  <c r="D4"/>
  <c r="E4"/>
  <c r="E31" i="2"/>
  <c r="F38" i="1"/>
  <c r="B27"/>
  <c r="B38" s="1"/>
  <c r="I7"/>
  <c r="D18" i="6"/>
  <c r="D28"/>
  <c r="D4"/>
  <c r="H13" i="1"/>
  <c r="J9" s="1"/>
  <c r="C31" i="7"/>
  <c r="D31" s="1"/>
  <c r="I22"/>
  <c r="J22" s="1"/>
  <c r="B27" i="6"/>
  <c r="B38" s="1"/>
  <c r="D22" i="7"/>
  <c r="B6" i="8"/>
  <c r="D12" i="10"/>
  <c r="C27" i="6"/>
  <c r="L28" i="7"/>
  <c r="D23" i="4"/>
  <c r="C28" i="1"/>
  <c r="E28" s="1"/>
  <c r="E27" l="1"/>
  <c r="B5" i="17"/>
  <c r="B25" s="1"/>
  <c r="D15" s="1"/>
  <c r="D25" s="1"/>
  <c r="D28" i="1"/>
  <c r="C38" i="6"/>
  <c r="B5" i="8"/>
  <c r="B25" s="1"/>
  <c r="D15" s="1"/>
  <c r="D25" s="1"/>
  <c r="D27" i="6"/>
  <c r="C38" i="1"/>
  <c r="D27"/>
  <c r="C42" i="6" l="1"/>
  <c r="E38" i="1"/>
</calcChain>
</file>

<file path=xl/sharedStrings.xml><?xml version="1.0" encoding="utf-8"?>
<sst xmlns="http://schemas.openxmlformats.org/spreadsheetml/2006/main" count="899" uniqueCount="616">
  <si>
    <t>比上年
增长％</t>
  </si>
  <si>
    <t>一、税收收入</t>
  </si>
  <si>
    <t xml:space="preserve">    城市维护建设税</t>
  </si>
  <si>
    <t xml:space="preserve">    房产税</t>
  </si>
  <si>
    <t xml:space="preserve">    印花税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</si>
  <si>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</si>
  <si>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</si>
  <si>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</si>
  <si>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</si>
  <si>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</si>
  <si>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</si>
  <si>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</si>
  <si>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</si>
  <si>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</si>
  <si>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</si>
  <si>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</si>
  <si>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</si>
  <si>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>地方收入小计</t>
  </si>
  <si>
    <t>三、上划中央收入</t>
  </si>
  <si>
    <t>四、上划省收入</t>
  </si>
  <si>
    <t>一般公共预算收入总计</t>
  </si>
  <si>
    <t>地方一般债务付息支出</t>
  </si>
  <si>
    <t>新型墙体材料专项基金收入</t>
  </si>
  <si>
    <t>国有土地收益基金收入</t>
  </si>
  <si>
    <t>农业土地开发资金收入</t>
  </si>
  <si>
    <t>国有土地使用权出让收入</t>
  </si>
  <si>
    <t>城市基础设施配套费收入</t>
  </si>
  <si>
    <t>其他政府性基金收入</t>
  </si>
  <si>
    <t>合 计</t>
  </si>
  <si>
    <t>文化体育与传媒支出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</si>
  <si>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</si>
  <si>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</si>
  <si>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</si>
  <si>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</si>
  <si>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</si>
  <si>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</si>
  <si>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</si>
  <si>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其他支出</t>
  </si>
  <si>
    <t>地方专项债务付息支出</t>
    <phoneticPr fontId="4" type="noConversion"/>
  </si>
  <si>
    <t>单位：万元</t>
  </si>
  <si>
    <t>项        目</t>
  </si>
  <si>
    <t>一、上年结余</t>
  </si>
  <si>
    <t>二、本年收入</t>
  </si>
  <si>
    <t>三、本年支出</t>
  </si>
  <si>
    <t>四、本年收支结余</t>
  </si>
  <si>
    <t>五、年末滚存结余</t>
  </si>
  <si>
    <t>收入项目</t>
  </si>
  <si>
    <t>调整预算</t>
  </si>
  <si>
    <t>完成预算％</t>
  </si>
  <si>
    <t xml:space="preserve">    增值税37.5%</t>
  </si>
  <si>
    <t xml:space="preserve">    营业税75%</t>
  </si>
  <si>
    <t xml:space="preserve">    企业所得税28%</t>
  </si>
  <si>
    <t xml:space="preserve">    个人所得税28%</t>
  </si>
  <si>
    <t xml:space="preserve">    资源税75%</t>
  </si>
  <si>
    <t xml:space="preserve">    城镇土地使用税70%</t>
  </si>
  <si>
    <t>支出功能科目分类</t>
  </si>
  <si>
    <t>比上年
增长%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</si>
  <si>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</si>
  <si>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</si>
  <si>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</si>
  <si>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</si>
  <si>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</si>
  <si>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</si>
  <si>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医疗卫生与计划生育支出</t>
  </si>
  <si>
    <t>金融支出</t>
  </si>
  <si>
    <t>援助其他地区支出</t>
  </si>
  <si>
    <t>住房保障支出</t>
  </si>
  <si>
    <t>粮油物资储备支出</t>
  </si>
  <si>
    <t>收  入  项  目</t>
  </si>
  <si>
    <t>完成预算%</t>
  </si>
  <si>
    <t>比上年增长％</t>
  </si>
  <si>
    <t>增长%</t>
  </si>
  <si>
    <t>支出功能科目</t>
  </si>
  <si>
    <t>收              入</t>
  </si>
  <si>
    <t>支               出</t>
  </si>
  <si>
    <t>项               目</t>
  </si>
  <si>
    <t>一、地方收入</t>
  </si>
  <si>
    <t>二、上级补助收入</t>
  </si>
  <si>
    <t>二、上解支出</t>
  </si>
  <si>
    <t xml:space="preserve">  其他税收返还</t>
  </si>
  <si>
    <t xml:space="preserve">       出口退税上解</t>
  </si>
  <si>
    <t>四、安排预算稳定调节基金</t>
  </si>
  <si>
    <t xml:space="preserve">    结算补助收入</t>
  </si>
  <si>
    <t>收   入   合   计</t>
  </si>
  <si>
    <t>支  出  合  计</t>
  </si>
  <si>
    <t>2015年完成</t>
  </si>
  <si>
    <t>测算</t>
  </si>
  <si>
    <t>预备费</t>
  </si>
  <si>
    <t>转移性支出</t>
  </si>
  <si>
    <t>一、本级支出</t>
    <phoneticPr fontId="4" type="noConversion"/>
  </si>
  <si>
    <t>三、地方政府债务还本支出</t>
    <phoneticPr fontId="4" type="noConversion"/>
  </si>
  <si>
    <t>五、年终结余</t>
    <phoneticPr fontId="4" type="noConversion"/>
  </si>
  <si>
    <t>三、调入预算稳定调节基金</t>
    <phoneticPr fontId="4" type="noConversion"/>
  </si>
  <si>
    <t>四、调入资金</t>
    <phoneticPr fontId="4" type="noConversion"/>
  </si>
  <si>
    <t>五、上年结余</t>
    <phoneticPr fontId="4" type="noConversion"/>
  </si>
  <si>
    <t>城乡居民基本      医疗保险基金</t>
  </si>
  <si>
    <t>备  注</t>
  </si>
  <si>
    <t>其中： 1、保险费收入</t>
  </si>
  <si>
    <t>其中： 1、基本医疗保险待遇支出</t>
  </si>
  <si>
    <t>支出小计</t>
    <phoneticPr fontId="4" type="noConversion"/>
  </si>
  <si>
    <r>
      <rPr>
        <sz val="10"/>
        <color indexed="9"/>
        <rFont val="华文中宋"/>
        <family val="3"/>
        <charset val="134"/>
      </rPr>
      <t xml:space="preserve">其中： </t>
    </r>
    <r>
      <rPr>
        <sz val="10"/>
        <color indexed="8"/>
        <rFont val="华文中宋"/>
        <family val="3"/>
        <charset val="134"/>
      </rPr>
      <t>2、利息收入</t>
    </r>
  </si>
  <si>
    <r>
      <rPr>
        <sz val="10"/>
        <color indexed="9"/>
        <rFont val="华文中宋"/>
        <family val="3"/>
        <charset val="134"/>
      </rPr>
      <t>其中：</t>
    </r>
    <r>
      <rPr>
        <sz val="10"/>
        <color indexed="42"/>
        <rFont val="华文中宋"/>
        <family val="3"/>
        <charset val="134"/>
      </rPr>
      <t xml:space="preserve"> </t>
    </r>
    <r>
      <rPr>
        <sz val="10"/>
        <color indexed="8"/>
        <rFont val="华文中宋"/>
        <family val="3"/>
        <charset val="134"/>
      </rPr>
      <t>3、财政补贴收入</t>
    </r>
  </si>
  <si>
    <r>
      <rPr>
        <sz val="10"/>
        <color indexed="9"/>
        <rFont val="华文中宋"/>
        <family val="3"/>
        <charset val="134"/>
      </rPr>
      <t>其中：</t>
    </r>
    <r>
      <rPr>
        <sz val="10"/>
        <color indexed="8"/>
        <rFont val="华文中宋"/>
        <family val="3"/>
        <charset val="134"/>
      </rPr>
      <t xml:space="preserve"> 4、其他收入</t>
    </r>
  </si>
  <si>
    <r>
      <rPr>
        <sz val="10"/>
        <color indexed="9"/>
        <rFont val="华文中宋"/>
        <family val="3"/>
        <charset val="134"/>
      </rPr>
      <t>其中：</t>
    </r>
    <r>
      <rPr>
        <sz val="10"/>
        <color indexed="8"/>
        <rFont val="华文中宋"/>
        <family val="3"/>
        <charset val="134"/>
      </rPr>
      <t xml:space="preserve"> 5、转移收入</t>
    </r>
  </si>
  <si>
    <r>
      <rPr>
        <sz val="10"/>
        <color indexed="9"/>
        <rFont val="华文中宋"/>
        <family val="3"/>
        <charset val="134"/>
      </rPr>
      <t>其中：</t>
    </r>
    <r>
      <rPr>
        <sz val="10"/>
        <color indexed="8"/>
        <rFont val="华文中宋"/>
        <family val="3"/>
        <charset val="134"/>
      </rPr>
      <t xml:space="preserve"> 6、上级补助收入</t>
    </r>
  </si>
  <si>
    <r>
      <rPr>
        <sz val="10"/>
        <color indexed="9"/>
        <rFont val="华文中宋"/>
        <family val="3"/>
        <charset val="134"/>
      </rPr>
      <t>其中：</t>
    </r>
    <r>
      <rPr>
        <sz val="10"/>
        <color indexed="42"/>
        <rFont val="华文中宋"/>
        <family val="3"/>
        <charset val="134"/>
      </rPr>
      <t xml:space="preserve"> </t>
    </r>
    <r>
      <rPr>
        <sz val="10"/>
        <color indexed="8"/>
        <rFont val="华文中宋"/>
        <family val="3"/>
        <charset val="134"/>
      </rPr>
      <t>2、购买大病保险支出</t>
    </r>
  </si>
  <si>
    <r>
      <rPr>
        <sz val="10"/>
        <color indexed="9"/>
        <rFont val="华文中宋"/>
        <family val="3"/>
        <charset val="134"/>
      </rPr>
      <t>其中：</t>
    </r>
    <r>
      <rPr>
        <sz val="10"/>
        <color indexed="42"/>
        <rFont val="华文中宋"/>
        <family val="3"/>
        <charset val="134"/>
      </rPr>
      <t xml:space="preserve"> </t>
    </r>
    <r>
      <rPr>
        <sz val="10"/>
        <color indexed="8"/>
        <rFont val="华文中宋"/>
        <family val="3"/>
        <charset val="134"/>
      </rPr>
      <t>3、基本养老金支出</t>
    </r>
  </si>
  <si>
    <r>
      <rPr>
        <sz val="10"/>
        <color indexed="9"/>
        <rFont val="华文中宋"/>
        <family val="3"/>
        <charset val="134"/>
      </rPr>
      <t xml:space="preserve">其中： </t>
    </r>
    <r>
      <rPr>
        <sz val="10"/>
        <color indexed="8"/>
        <rFont val="华文中宋"/>
        <family val="3"/>
        <charset val="134"/>
      </rPr>
      <t>4、其他支出</t>
    </r>
  </si>
  <si>
    <r>
      <rPr>
        <sz val="10"/>
        <color indexed="9"/>
        <rFont val="华文中宋"/>
        <family val="3"/>
        <charset val="134"/>
      </rPr>
      <t xml:space="preserve">其中： </t>
    </r>
    <r>
      <rPr>
        <sz val="10"/>
        <color indexed="8"/>
        <rFont val="华文中宋"/>
        <family val="3"/>
        <charset val="134"/>
      </rPr>
      <t>5、上解上级支出</t>
    </r>
  </si>
  <si>
    <t>支出功能分类科目</t>
  </si>
  <si>
    <t>合计</t>
  </si>
  <si>
    <t>其中：</t>
  </si>
  <si>
    <t>一、一般公共服务</t>
  </si>
  <si>
    <t xml:space="preserve"> - </t>
  </si>
  <si>
    <t>2017年决算数</t>
    <phoneticPr fontId="4" type="noConversion"/>
  </si>
  <si>
    <r>
      <t>2017</t>
    </r>
    <r>
      <rPr>
        <sz val="10.5"/>
        <rFont val="宋体"/>
        <family val="3"/>
        <charset val="134"/>
      </rPr>
      <t>年决算数</t>
    </r>
    <phoneticPr fontId="4" type="noConversion"/>
  </si>
  <si>
    <t>政府性基金收入</t>
  </si>
  <si>
    <t>政府性基金支出</t>
  </si>
  <si>
    <t xml:space="preserve">    政府性基金调出资金</t>
  </si>
  <si>
    <t xml:space="preserve">    上解支出</t>
  </si>
  <si>
    <t>政府性基金上级补助收入</t>
    <phoneticPr fontId="4" type="noConversion"/>
  </si>
  <si>
    <t>债务转贷收入</t>
    <phoneticPr fontId="4" type="noConversion"/>
  </si>
  <si>
    <t>上年结余</t>
    <phoneticPr fontId="4" type="noConversion"/>
  </si>
  <si>
    <t>转移性支出</t>
    <phoneticPr fontId="4" type="noConversion"/>
  </si>
  <si>
    <t>年终结余</t>
    <phoneticPr fontId="4" type="noConversion"/>
  </si>
  <si>
    <r>
      <t>2018</t>
    </r>
    <r>
      <rPr>
        <b/>
        <sz val="10"/>
        <rFont val="华文中宋"/>
        <family val="3"/>
        <charset val="134"/>
      </rPr>
      <t>年预计完成数</t>
    </r>
    <phoneticPr fontId="4" type="noConversion"/>
  </si>
  <si>
    <r>
      <t>2019</t>
    </r>
    <r>
      <rPr>
        <b/>
        <sz val="10"/>
        <rFont val="华文中宋"/>
        <family val="3"/>
        <charset val="134"/>
      </rPr>
      <t>年预算数</t>
    </r>
    <phoneticPr fontId="4" type="noConversion"/>
  </si>
  <si>
    <r>
      <rPr>
        <sz val="12"/>
        <rFont val="宋体"/>
        <family val="3"/>
        <charset val="134"/>
      </rPr>
      <t>收入预计在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号基础上加修改</t>
    </r>
    <phoneticPr fontId="3" type="noConversion"/>
  </si>
  <si>
    <t>灾害防治及应急管理支出</t>
    <phoneticPr fontId="4" type="noConversion"/>
  </si>
  <si>
    <t>自然国土海洋气象等支出</t>
  </si>
  <si>
    <t xml:space="preserve">    一般行政管理事务（政府办公厅（室）及相关机构事务）</t>
  </si>
  <si>
    <t xml:space="preserve">    机关服务（政府办公厅（室）及相关机构事务）</t>
  </si>
  <si>
    <t xml:space="preserve">    政务公开审批</t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</si>
  <si>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</si>
  <si>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</si>
  <si>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</si>
  <si>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</si>
  <si>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日常经济运行调节</t>
  </si>
  <si>
    <t xml:space="preserve">  统计信息事务</t>
  </si>
  <si>
    <t xml:space="preserve">    行政运行（统计信息事务）</t>
  </si>
  <si>
    <t xml:space="preserve">    一般行政管理事务（统计信息事务）</t>
  </si>
  <si>
    <t xml:space="preserve">  财政事务</t>
  </si>
  <si>
    <t xml:space="preserve">    行政运行（财政事务）</t>
  </si>
  <si>
    <t xml:space="preserve">    信息化建设（财政事务）</t>
  </si>
  <si>
    <t xml:space="preserve">    其他财政事务支出</t>
  </si>
  <si>
    <t xml:space="preserve">  税收事务</t>
  </si>
  <si>
    <t xml:space="preserve">    行政运行（税收事务）</t>
  </si>
  <si>
    <t xml:space="preserve">  审计事务</t>
  </si>
  <si>
    <t xml:space="preserve">    行政运行（审计事务）</t>
  </si>
  <si>
    <t xml:space="preserve">    审计业务</t>
  </si>
  <si>
    <t xml:space="preserve">  纪检监察事务</t>
  </si>
  <si>
    <t xml:space="preserve">    行政运行（纪检监察事务）</t>
  </si>
  <si>
    <t xml:space="preserve">    其他纪检监察事务支出</t>
  </si>
  <si>
    <t xml:space="preserve">  商贸事务</t>
  </si>
  <si>
    <t xml:space="preserve">    行政运行（商贸事务）</t>
  </si>
  <si>
    <t xml:space="preserve">    招商引资</t>
  </si>
  <si>
    <t xml:space="preserve">    其他商贸事务支出</t>
  </si>
  <si>
    <t xml:space="preserve">  民族事务</t>
  </si>
  <si>
    <t xml:space="preserve">    一般行政管理事务（民族事务）</t>
  </si>
  <si>
    <t xml:space="preserve">  群众团体事务</t>
  </si>
  <si>
    <t xml:space="preserve">    其他群众团体事务支出</t>
  </si>
  <si>
    <t xml:space="preserve">  组织事务</t>
  </si>
  <si>
    <t xml:space="preserve">    行政运行（组织事务）</t>
  </si>
  <si>
    <t xml:space="preserve">  其他共产党事务支出</t>
  </si>
  <si>
    <t xml:space="preserve">    其他共产党事务支出（其他共产党事务支出）</t>
  </si>
  <si>
    <t xml:space="preserve">  市场监督管理事务</t>
  </si>
  <si>
    <t xml:space="preserve">    行政运行</t>
  </si>
  <si>
    <t xml:space="preserve">    一般行政管理事务</t>
  </si>
  <si>
    <t xml:space="preserve">    其他市场监督管理事务</t>
  </si>
  <si>
    <t xml:space="preserve">  国防动员</t>
  </si>
  <si>
    <t xml:space="preserve">    民兵</t>
  </si>
  <si>
    <t xml:space="preserve">  武装警察部队</t>
  </si>
  <si>
    <t xml:space="preserve">    其他武装警察部队支出</t>
  </si>
  <si>
    <t xml:space="preserve">  公安</t>
  </si>
  <si>
    <t xml:space="preserve">    行政运行（公安）</t>
  </si>
  <si>
    <t xml:space="preserve">    信息化建设（公安）</t>
  </si>
  <si>
    <t xml:space="preserve">    其他公安支出</t>
  </si>
  <si>
    <t xml:space="preserve">  司法</t>
  </si>
  <si>
    <t xml:space="preserve">    行政运行（司法）</t>
  </si>
  <si>
    <t xml:space="preserve">    一般行政管理事务（司法）</t>
  </si>
  <si>
    <t xml:space="preserve">    社区矫正</t>
  </si>
  <si>
    <t xml:space="preserve">  强制隔离戒毒</t>
  </si>
  <si>
    <t xml:space="preserve">    一般行政管理事务（强制隔离戒毒）</t>
  </si>
  <si>
    <t xml:space="preserve">  其他公共安全支出</t>
  </si>
  <si>
    <t xml:space="preserve">  进修及培训</t>
  </si>
  <si>
    <t xml:space="preserve">    干部教育</t>
  </si>
  <si>
    <t xml:space="preserve">  科学技术管理事务</t>
  </si>
  <si>
    <t xml:space="preserve">    其他科学技术管理事务支出</t>
  </si>
  <si>
    <t xml:space="preserve">  科技条件与服务</t>
  </si>
  <si>
    <t xml:space="preserve">    技术创新服务体系</t>
  </si>
  <si>
    <t xml:space="preserve">  文化和旅游</t>
  </si>
  <si>
    <t xml:space="preserve">    一般行政管理事务（文化）</t>
  </si>
  <si>
    <t xml:space="preserve">    群众文化</t>
  </si>
  <si>
    <t xml:space="preserve">    其他文化和旅游支出</t>
  </si>
  <si>
    <t xml:space="preserve">  文物</t>
  </si>
  <si>
    <t xml:space="preserve">    行政运行（文物）</t>
  </si>
  <si>
    <t xml:space="preserve">    博物馆</t>
  </si>
  <si>
    <t xml:space="preserve">  体育</t>
  </si>
  <si>
    <t xml:space="preserve">    行政运行（体育）</t>
  </si>
  <si>
    <t xml:space="preserve">    体育场馆</t>
  </si>
  <si>
    <t xml:space="preserve">  新闻出版电影</t>
  </si>
  <si>
    <t xml:space="preserve">    电影</t>
  </si>
  <si>
    <t xml:space="preserve">  广播电视</t>
  </si>
  <si>
    <t xml:space="preserve">    广播</t>
  </si>
  <si>
    <t xml:space="preserve">  其他文化体育与传媒支出</t>
  </si>
  <si>
    <t xml:space="preserve">  人力资源和社会保障管理事务</t>
  </si>
  <si>
    <t xml:space="preserve">    行政运行（人力资源和社会保障管理事务）</t>
  </si>
  <si>
    <t xml:space="preserve">  民政管理事务</t>
  </si>
  <si>
    <t xml:space="preserve">    行政运行（民政管理事务）</t>
  </si>
  <si>
    <t xml:space="preserve">    一般行政管理事务（民政管理事务）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</si>
  <si>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</si>
  <si>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</si>
  <si>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</si>
  <si>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</si>
  <si>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</si>
  <si>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</si>
  <si>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就业补助</t>
  </si>
  <si>
    <t xml:space="preserve">    就业创业服务补贴</t>
  </si>
  <si>
    <t xml:space="preserve">    其他就业补助支出</t>
  </si>
  <si>
    <t xml:space="preserve">  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</si>
  <si>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</si>
  <si>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</si>
  <si>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</si>
  <si>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</si>
  <si>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社会福利</t>
  </si>
  <si>
    <t xml:space="preserve">    殡葬</t>
  </si>
  <si>
    <t xml:space="preserve">  残疾人事业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</si>
  <si>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</si>
  <si>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</si>
  <si>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</si>
  <si>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</si>
  <si>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</si>
  <si>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</si>
  <si>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</si>
  <si>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</si>
  <si>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</si>
  <si>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财政对其他社会保险基金的补助</t>
  </si>
  <si>
    <t xml:space="preserve">    其他财政对社会保险基金的补助</t>
  </si>
  <si>
    <t xml:space="preserve">  其他社会保障和就业支出</t>
  </si>
  <si>
    <t xml:space="preserve">  基层医疗卫生机构</t>
  </si>
  <si>
    <t xml:space="preserve">    乡镇卫生院</t>
  </si>
  <si>
    <t xml:space="preserve">  公共卫生</t>
  </si>
  <si>
    <t xml:space="preserve">    基本公共卫生服务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</si>
  <si>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</si>
  <si>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</si>
  <si>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</si>
  <si>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</si>
  <si>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</si>
  <si>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</si>
  <si>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</si>
  <si>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</si>
  <si>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</si>
  <si>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</si>
  <si>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</si>
  <si>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其他医疗救助支出</t>
  </si>
  <si>
    <t xml:space="preserve">  老龄卫生健康事务</t>
  </si>
  <si>
    <t xml:space="preserve">  其他卫生健康支出</t>
  </si>
  <si>
    <t xml:space="preserve">  环境保护管理事务</t>
  </si>
  <si>
    <t xml:space="preserve">    行政运行（环境保护管理事务）</t>
  </si>
  <si>
    <t xml:space="preserve">  环境监测与监察</t>
  </si>
  <si>
    <t xml:space="preserve">    其他环境监测与监察支出</t>
  </si>
  <si>
    <t xml:space="preserve">  污染防治</t>
  </si>
  <si>
    <t xml:space="preserve">    其他污染防治支出</t>
  </si>
  <si>
    <t xml:space="preserve">  自然生态保护</t>
  </si>
  <si>
    <t xml:space="preserve">    其他自然生态保护支出</t>
  </si>
  <si>
    <t xml:space="preserve">  污染减排</t>
  </si>
  <si>
    <t xml:space="preserve">    生态环境监测与信息</t>
  </si>
  <si>
    <t xml:space="preserve">  其他节能环保支出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</si>
  <si>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</si>
  <si>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</si>
  <si>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</si>
  <si>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其他城乡社区管理事务支出</t>
  </si>
  <si>
    <t xml:space="preserve">  城乡社区规划与管理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</si>
  <si>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</si>
  <si>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</si>
  <si>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</si>
  <si>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</si>
  <si>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国有土地使用权出让收入及对应专项债务收入安排的支出</t>
  </si>
  <si>
    <t xml:space="preserve">    土地开发支出（国有土地使用权出让收入安排的支出）</t>
  </si>
  <si>
    <t xml:space="preserve">    城市建设支出</t>
  </si>
  <si>
    <t xml:space="preserve">    其他国有土地使用权出让收入安排的支出</t>
  </si>
  <si>
    <t xml:space="preserve">  其他城乡社区支出</t>
  </si>
  <si>
    <t xml:space="preserve">  农业</t>
  </si>
  <si>
    <t xml:space="preserve">    一般行政管理事务（农业）</t>
  </si>
  <si>
    <t xml:space="preserve">    农村公益事业</t>
  </si>
  <si>
    <t xml:space="preserve">    农村道路建设</t>
  </si>
  <si>
    <t xml:space="preserve">    其他农业支出</t>
  </si>
  <si>
    <t xml:space="preserve">  林业和草原</t>
  </si>
  <si>
    <t xml:space="preserve">    防灾减灾</t>
  </si>
  <si>
    <t xml:space="preserve">  水利</t>
  </si>
  <si>
    <t xml:space="preserve">    水利工程建设（水利）</t>
  </si>
  <si>
    <t xml:space="preserve">    水利工程运行与维护</t>
  </si>
  <si>
    <t xml:space="preserve">    防汛</t>
  </si>
  <si>
    <t xml:space="preserve">    其他水利支出</t>
  </si>
  <si>
    <t xml:space="preserve">  扶贫</t>
  </si>
  <si>
    <t xml:space="preserve">    其他扶贫支出</t>
  </si>
  <si>
    <t xml:space="preserve">  农业综合开发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</si>
  <si>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</si>
  <si>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</si>
  <si>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</si>
  <si>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</si>
  <si>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其他农村综合改革支出</t>
  </si>
  <si>
    <t xml:space="preserve">  普惠金融发展支出</t>
  </si>
  <si>
    <t xml:space="preserve">    农业保险保费补贴</t>
  </si>
  <si>
    <t xml:space="preserve">    创业担保贷款贴息</t>
  </si>
  <si>
    <t xml:space="preserve">  其他农林水支出</t>
  </si>
  <si>
    <t xml:space="preserve">  公路水路运输</t>
  </si>
  <si>
    <t xml:space="preserve">    交通运输信息化建设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</si>
  <si>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</si>
  <si>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</si>
  <si>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</si>
  <si>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自然资源事务</t>
  </si>
  <si>
    <t xml:space="preserve">    行政运行（国土资源事务）</t>
  </si>
  <si>
    <t xml:space="preserve">  保障性安居工程支出</t>
  </si>
  <si>
    <t xml:space="preserve">    其他保障性安居工程支出</t>
  </si>
  <si>
    <t xml:space="preserve">  住房改革支出</t>
  </si>
  <si>
    <t xml:space="preserve">    住房公积金</t>
  </si>
  <si>
    <t xml:space="preserve">  应急管理事务</t>
  </si>
  <si>
    <t xml:space="preserve">    安全监管</t>
  </si>
  <si>
    <t xml:space="preserve">  消防事务</t>
  </si>
  <si>
    <t xml:space="preserve">    消防应急救援</t>
  </si>
  <si>
    <t xml:space="preserve">  其他灾害防治及应急管理支出</t>
  </si>
  <si>
    <t xml:space="preserve">  地方政府一般债务付息支出</t>
  </si>
  <si>
    <t xml:space="preserve">    地方政府其他一般债务付息支出</t>
  </si>
  <si>
    <t xml:space="preserve">    行政运行（政府办公厅（室）及相关机构事务）</t>
  </si>
  <si>
    <t xml:space="preserve">  政府办公厅（室）及相关机构事务</t>
  </si>
  <si>
    <t>2019年预算数</t>
    <phoneticPr fontId="4" type="noConversion"/>
  </si>
  <si>
    <t>本级财力      安排支出数</t>
  </si>
  <si>
    <t>三、债券转贷收入</t>
    <phoneticPr fontId="4" type="noConversion"/>
  </si>
  <si>
    <t>四、调入预算稳定调节基金</t>
    <phoneticPr fontId="4" type="noConversion"/>
  </si>
  <si>
    <t>五、调入资金</t>
    <phoneticPr fontId="4" type="noConversion"/>
  </si>
  <si>
    <t>六、上年结余</t>
    <phoneticPr fontId="4" type="noConversion"/>
  </si>
  <si>
    <t>其中：税务部门</t>
    <phoneticPr fontId="3" type="noConversion"/>
  </si>
  <si>
    <r>
      <rPr>
        <sz val="10"/>
        <color theme="0"/>
        <rFont val="华文中宋"/>
        <family val="3"/>
        <charset val="134"/>
      </rPr>
      <t>其中：</t>
    </r>
    <r>
      <rPr>
        <sz val="10"/>
        <rFont val="华文中宋"/>
        <family val="3"/>
        <charset val="134"/>
      </rPr>
      <t>财政部门</t>
    </r>
    <phoneticPr fontId="3" type="noConversion"/>
  </si>
  <si>
    <t>预计完成数</t>
    <phoneticPr fontId="4" type="noConversion"/>
  </si>
  <si>
    <t>预算数</t>
    <phoneticPr fontId="4" type="noConversion"/>
  </si>
  <si>
    <t xml:space="preserve">  地方政府专项债务付息支出</t>
  </si>
  <si>
    <t>科目编码</t>
  </si>
  <si>
    <t>科目名称</t>
  </si>
  <si>
    <t>2019年预算数</t>
  </si>
  <si>
    <t>备注</t>
  </si>
  <si>
    <t>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</si>
  <si>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</si>
  <si>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</si>
  <si>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</si>
  <si>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</si>
  <si>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</si>
  <si>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</si>
  <si>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</si>
  <si>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</si>
  <si>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</si>
  <si>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</si>
  <si>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</si>
  <si>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</si>
  <si>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</si>
  <si>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商品和服务支出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</si>
  <si>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</si>
  <si>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</si>
  <si>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</si>
  <si>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</si>
  <si>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</si>
  <si>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</si>
  <si>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</si>
  <si>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</si>
  <si>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</si>
  <si>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</si>
  <si>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</si>
  <si>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</si>
  <si>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</si>
  <si>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</si>
  <si>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</si>
  <si>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</si>
  <si>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</si>
  <si>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</si>
  <si>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</si>
  <si>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</si>
  <si>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</si>
  <si>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</si>
  <si>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</si>
  <si>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</si>
  <si>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</si>
  <si>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</si>
  <si>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</si>
  <si>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</si>
  <si>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</si>
  <si>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</si>
  <si>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</si>
  <si>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</si>
  <si>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</si>
  <si>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</si>
  <si>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</si>
  <si>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</si>
  <si>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</si>
  <si>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</si>
  <si>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债务利息及费用支出</t>
  </si>
  <si>
    <t>国外债务付息</t>
  </si>
  <si>
    <t>国内债务发行费用</t>
  </si>
  <si>
    <t>国外债务发行费用</t>
  </si>
  <si>
    <t>资本性支出（基本建设）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</si>
  <si>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</si>
  <si>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</si>
  <si>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</si>
  <si>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</si>
  <si>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</si>
  <si>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</si>
  <si>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</si>
  <si>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</si>
  <si>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</si>
  <si>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</si>
  <si>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</si>
  <si>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</si>
  <si>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</si>
  <si>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</si>
  <si>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</si>
  <si>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</si>
  <si>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</si>
  <si>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</si>
  <si>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</si>
  <si>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其他对企业补助</t>
  </si>
  <si>
    <t>对企业补助</t>
  </si>
  <si>
    <t>政府投资基金股权投资</t>
  </si>
  <si>
    <t>费用补贴</t>
  </si>
  <si>
    <t>利息补贴</t>
  </si>
  <si>
    <t>对社会保障基金补助</t>
  </si>
  <si>
    <t>对社会保险基金补助</t>
  </si>
  <si>
    <t>补充全国社会保障基金</t>
  </si>
  <si>
    <t>赠与</t>
  </si>
  <si>
    <t>国家赔偿费用支出</t>
  </si>
  <si>
    <t>对民间非营利组织和群众性自治组织补贴</t>
  </si>
  <si>
    <t xml:space="preserve">      征地和拆迁补偿支出（国有土地使用权出让收入安排的支出）</t>
    <phoneticPr fontId="4" type="noConversion"/>
  </si>
  <si>
    <t xml:space="preserve">    大中型水库库区基金支出</t>
  </si>
  <si>
    <t>一、文化体育与传媒支出</t>
    <phoneticPr fontId="4" type="noConversion"/>
  </si>
  <si>
    <t xml:space="preserve">    国家电影事业发展专项资金对应支出</t>
    <phoneticPr fontId="4" type="noConversion"/>
  </si>
  <si>
    <t xml:space="preserve">      资助国产影片放映</t>
    <phoneticPr fontId="4" type="noConversion"/>
  </si>
  <si>
    <t>二、社会保障和就业支出</t>
    <phoneticPr fontId="4" type="noConversion"/>
  </si>
  <si>
    <t xml:space="preserve">   大中型水库移民后期扶持基金支出</t>
    <phoneticPr fontId="4" type="noConversion"/>
  </si>
  <si>
    <t xml:space="preserve">      移民补助</t>
    <phoneticPr fontId="4" type="noConversion"/>
  </si>
  <si>
    <t xml:space="preserve">      基础设施建设和经济发展</t>
    <phoneticPr fontId="4" type="noConversion"/>
  </si>
  <si>
    <t xml:space="preserve">    棚户区改造</t>
    <phoneticPr fontId="4" type="noConversion"/>
  </si>
  <si>
    <t xml:space="preserve">  国有土地收益基金及对应专项债务收入安排的支出</t>
    <phoneticPr fontId="4" type="noConversion"/>
  </si>
  <si>
    <t xml:space="preserve">     征地和拆迁补偿支出</t>
    <phoneticPr fontId="4" type="noConversion"/>
  </si>
  <si>
    <t xml:space="preserve">     土地开发支出 </t>
    <phoneticPr fontId="4" type="noConversion"/>
  </si>
  <si>
    <t xml:space="preserve">   旅游发展基金支出</t>
    <phoneticPr fontId="4" type="noConversion"/>
  </si>
  <si>
    <t xml:space="preserve">      地方旅游开发项目补助</t>
    <phoneticPr fontId="4" type="noConversion"/>
  </si>
  <si>
    <t xml:space="preserve">     其他政府性基金债务付息支出</t>
    <phoneticPr fontId="4" type="noConversion"/>
  </si>
  <si>
    <t xml:space="preserve">    其他政府性基金支出</t>
  </si>
  <si>
    <t>三、城乡社区支出</t>
    <phoneticPr fontId="4" type="noConversion"/>
  </si>
  <si>
    <t>四、农林水支出</t>
    <phoneticPr fontId="4" type="noConversion"/>
  </si>
  <si>
    <t>五、商业服务业等支出</t>
    <phoneticPr fontId="4" type="noConversion"/>
  </si>
  <si>
    <t>六、其他支出</t>
    <phoneticPr fontId="4" type="noConversion"/>
  </si>
  <si>
    <t>七、债务付息支出</t>
    <phoneticPr fontId="4" type="noConversion"/>
  </si>
  <si>
    <t xml:space="preserve">  1、返还性收入</t>
    <phoneticPr fontId="4" type="noConversion"/>
  </si>
  <si>
    <t xml:space="preserve">  2、一般性转移支付收入</t>
    <phoneticPr fontId="4" type="noConversion"/>
  </si>
  <si>
    <t xml:space="preserve">       消费税和增值税税收返还</t>
    <phoneticPr fontId="4" type="noConversion"/>
  </si>
  <si>
    <t xml:space="preserve">       所得税基数返还</t>
    <phoneticPr fontId="4" type="noConversion"/>
  </si>
  <si>
    <t xml:space="preserve">       其他税收返还</t>
    <phoneticPr fontId="4" type="noConversion"/>
  </si>
  <si>
    <t xml:space="preserve">       体制补助收入</t>
    <phoneticPr fontId="4" type="noConversion"/>
  </si>
  <si>
    <t xml:space="preserve">       均衡性转移支付补助</t>
    <phoneticPr fontId="4" type="noConversion"/>
  </si>
  <si>
    <t xml:space="preserve">       老少边穷转移支付收入</t>
    <phoneticPr fontId="4" type="noConversion"/>
  </si>
  <si>
    <t xml:space="preserve">       结算补助收入</t>
    <phoneticPr fontId="4" type="noConversion"/>
  </si>
  <si>
    <t xml:space="preserve">       基本养老保险和低保转移支付收入</t>
    <phoneticPr fontId="4" type="noConversion"/>
  </si>
  <si>
    <t xml:space="preserve">       其他一般性转移支付收入</t>
    <phoneticPr fontId="4" type="noConversion"/>
  </si>
  <si>
    <t xml:space="preserve">  3、专项转移支付收入</t>
    <phoneticPr fontId="4" type="noConversion"/>
  </si>
  <si>
    <t xml:space="preserve">  2、上级提前下达专项转移支付安排</t>
    <phoneticPr fontId="4" type="noConversion"/>
  </si>
  <si>
    <t xml:space="preserve">  1、一般公共预算财力安排</t>
    <phoneticPr fontId="4" type="noConversion"/>
  </si>
  <si>
    <t xml:space="preserve">  1、体制上解</t>
    <phoneticPr fontId="4" type="noConversion"/>
  </si>
  <si>
    <t xml:space="preserve">  2、专项上解</t>
    <phoneticPr fontId="4" type="noConversion"/>
  </si>
  <si>
    <t xml:space="preserve">  3、出口退税专项上解支出</t>
    <phoneticPr fontId="4" type="noConversion"/>
  </si>
  <si>
    <t>2019年高新区社会保险基金收支预算</t>
    <phoneticPr fontId="4" type="noConversion"/>
  </si>
  <si>
    <t>2019年高新区政府性基金支出预算</t>
    <phoneticPr fontId="4" type="noConversion"/>
  </si>
  <si>
    <t>2019年高新区政府性基金收入预算</t>
    <phoneticPr fontId="4" type="noConversion"/>
  </si>
  <si>
    <t>2018年高新区社会保险基金收支预算执行情况</t>
    <phoneticPr fontId="4" type="noConversion"/>
  </si>
  <si>
    <t>2018年高新区政府性基金支出预算执行情况</t>
    <phoneticPr fontId="4" type="noConversion"/>
  </si>
  <si>
    <t>2018年高新区政府性基金收入预算执行情况</t>
    <phoneticPr fontId="4" type="noConversion"/>
  </si>
  <si>
    <t>2018年高新区一般公共预算支出预算执行情况</t>
    <phoneticPr fontId="4" type="noConversion"/>
  </si>
  <si>
    <t>2018年高新区一般公共预算收入预算执行情况</t>
    <phoneticPr fontId="4" type="noConversion"/>
  </si>
  <si>
    <t xml:space="preserve">    其他收入</t>
    <phoneticPr fontId="3" type="noConversion"/>
  </si>
  <si>
    <t xml:space="preserve">    上划中央增值税50%</t>
    <phoneticPr fontId="3" type="noConversion"/>
  </si>
  <si>
    <t xml:space="preserve">    上划中央营业税50%</t>
    <phoneticPr fontId="4" type="noConversion"/>
  </si>
  <si>
    <t xml:space="preserve">    上划中央所得税60%</t>
    <phoneticPr fontId="3" type="noConversion"/>
  </si>
  <si>
    <t xml:space="preserve">    上划省增值税12.5%</t>
    <phoneticPr fontId="3" type="noConversion"/>
  </si>
  <si>
    <t xml:space="preserve">    上划省营业税25%</t>
    <phoneticPr fontId="3" type="noConversion"/>
  </si>
  <si>
    <t xml:space="preserve">    上划省所得税12%</t>
    <phoneticPr fontId="3" type="noConversion"/>
  </si>
  <si>
    <t xml:space="preserve">    上划省资源税25%</t>
    <phoneticPr fontId="3" type="noConversion"/>
  </si>
  <si>
    <t xml:space="preserve">    上划省城镇土地使用税税30%</t>
    <phoneticPr fontId="3" type="noConversion"/>
  </si>
  <si>
    <t>二、国防支出</t>
    <phoneticPr fontId="4" type="noConversion"/>
  </si>
  <si>
    <t>三、公共安全支出</t>
    <phoneticPr fontId="4" type="noConversion"/>
  </si>
  <si>
    <t xml:space="preserve">    其他司法支出</t>
    <phoneticPr fontId="4" type="noConversion"/>
  </si>
  <si>
    <t>四、教育支出</t>
    <phoneticPr fontId="4" type="noConversion"/>
  </si>
  <si>
    <t xml:space="preserve">  普通教育</t>
    <phoneticPr fontId="4" type="noConversion"/>
  </si>
  <si>
    <t xml:space="preserve">    其他普通教育支出</t>
    <phoneticPr fontId="4" type="noConversion"/>
  </si>
  <si>
    <t>五、科学技术支出</t>
    <phoneticPr fontId="4" type="noConversion"/>
  </si>
  <si>
    <t>六、文化旅游体育与传媒支出</t>
    <phoneticPr fontId="4" type="noConversion"/>
  </si>
  <si>
    <t>七、社会保障和就业支出</t>
    <phoneticPr fontId="4" type="noConversion"/>
  </si>
  <si>
    <t>八、卫生健康支出</t>
    <phoneticPr fontId="4" type="noConversion"/>
  </si>
  <si>
    <t>九、节能环保支出</t>
    <phoneticPr fontId="4" type="noConversion"/>
  </si>
  <si>
    <t>十、城乡社区支出</t>
    <phoneticPr fontId="4" type="noConversion"/>
  </si>
  <si>
    <t>十一、农林水支出</t>
    <phoneticPr fontId="4" type="noConversion"/>
  </si>
  <si>
    <t>十二、交通运输支出</t>
    <phoneticPr fontId="4" type="noConversion"/>
  </si>
  <si>
    <t>十三、资源勘探信息等支出</t>
    <phoneticPr fontId="4" type="noConversion"/>
  </si>
  <si>
    <t>十四、商业服务业等支出</t>
    <phoneticPr fontId="4" type="noConversion"/>
  </si>
  <si>
    <t xml:space="preserve">  涉外发展服务支出</t>
    <phoneticPr fontId="4" type="noConversion"/>
  </si>
  <si>
    <t xml:space="preserve">    其他涉外发展服务支出</t>
    <phoneticPr fontId="4" type="noConversion"/>
  </si>
  <si>
    <t>十五、自然资源海洋气象等支出</t>
    <phoneticPr fontId="4" type="noConversion"/>
  </si>
  <si>
    <t>十六、住房保障支出</t>
    <phoneticPr fontId="4" type="noConversion"/>
  </si>
  <si>
    <t>十七、灾害防治及应急管理支出</t>
    <phoneticPr fontId="4" type="noConversion"/>
  </si>
  <si>
    <t>十八、预备费</t>
    <phoneticPr fontId="4" type="noConversion"/>
  </si>
  <si>
    <t>十九、其他支出</t>
    <phoneticPr fontId="4" type="noConversion"/>
  </si>
  <si>
    <t>二十、债务付息支出</t>
    <phoneticPr fontId="4" type="noConversion"/>
  </si>
  <si>
    <t>提前下达       转移支付       安排支出数</t>
    <phoneticPr fontId="4" type="noConversion"/>
  </si>
  <si>
    <t xml:space="preserve">    基本工资</t>
    <phoneticPr fontId="4" type="noConversion"/>
  </si>
  <si>
    <t xml:space="preserve">    津贴补贴</t>
    <phoneticPr fontId="4" type="noConversion"/>
  </si>
  <si>
    <t xml:space="preserve">    奖金</t>
    <phoneticPr fontId="4" type="noConversion"/>
  </si>
  <si>
    <t xml:space="preserve">    伙食补助费</t>
    <phoneticPr fontId="4" type="noConversion"/>
  </si>
  <si>
    <t xml:space="preserve">    机关事业单位基本养老保险缴费</t>
    <phoneticPr fontId="4" type="noConversion"/>
  </si>
  <si>
    <t xml:space="preserve">    职业年金缴费</t>
    <phoneticPr fontId="4" type="noConversion"/>
  </si>
  <si>
    <t xml:space="preserve">    职工基本医疗保险缴费</t>
    <phoneticPr fontId="4" type="noConversion"/>
  </si>
  <si>
    <t xml:space="preserve">    公务员医疗补助缴费</t>
    <phoneticPr fontId="4" type="noConversion"/>
  </si>
  <si>
    <t xml:space="preserve">    其他社会保障缴费</t>
    <phoneticPr fontId="4" type="noConversion"/>
  </si>
  <si>
    <t xml:space="preserve">    住房公积金</t>
    <phoneticPr fontId="4" type="noConversion"/>
  </si>
  <si>
    <t xml:space="preserve">    其他工资福利支出</t>
    <phoneticPr fontId="4" type="noConversion"/>
  </si>
  <si>
    <t xml:space="preserve">  30101</t>
    <phoneticPr fontId="4" type="noConversion"/>
  </si>
  <si>
    <t xml:space="preserve">  30102</t>
    <phoneticPr fontId="4" type="noConversion"/>
  </si>
  <si>
    <t xml:space="preserve">  30103</t>
    <phoneticPr fontId="4" type="noConversion"/>
  </si>
  <si>
    <t xml:space="preserve">  30106</t>
    <phoneticPr fontId="4" type="noConversion"/>
  </si>
  <si>
    <t xml:space="preserve">  30107</t>
    <phoneticPr fontId="4" type="noConversion"/>
  </si>
  <si>
    <t xml:space="preserve">  30108</t>
    <phoneticPr fontId="4" type="noConversion"/>
  </si>
  <si>
    <t xml:space="preserve">  30109</t>
    <phoneticPr fontId="4" type="noConversion"/>
  </si>
  <si>
    <t xml:space="preserve">  30110</t>
    <phoneticPr fontId="4" type="noConversion"/>
  </si>
  <si>
    <t xml:space="preserve">  30111</t>
    <phoneticPr fontId="4" type="noConversion"/>
  </si>
  <si>
    <t xml:space="preserve">  30112</t>
    <phoneticPr fontId="4" type="noConversion"/>
  </si>
  <si>
    <t xml:space="preserve">  30113</t>
    <phoneticPr fontId="4" type="noConversion"/>
  </si>
  <si>
    <t xml:space="preserve">  30199</t>
    <phoneticPr fontId="4" type="noConversion"/>
  </si>
  <si>
    <t xml:space="preserve">  30202</t>
    <phoneticPr fontId="4" type="noConversion"/>
  </si>
  <si>
    <t xml:space="preserve">  30203</t>
    <phoneticPr fontId="4" type="noConversion"/>
  </si>
  <si>
    <t xml:space="preserve">  30205</t>
    <phoneticPr fontId="4" type="noConversion"/>
  </si>
  <si>
    <t xml:space="preserve">  30206</t>
    <phoneticPr fontId="4" type="noConversion"/>
  </si>
  <si>
    <t xml:space="preserve">  30207</t>
    <phoneticPr fontId="4" type="noConversion"/>
  </si>
  <si>
    <t xml:space="preserve">  30209</t>
    <phoneticPr fontId="4" type="noConversion"/>
  </si>
  <si>
    <t xml:space="preserve">  30211</t>
    <phoneticPr fontId="4" type="noConversion"/>
  </si>
  <si>
    <t xml:space="preserve">  30212</t>
    <phoneticPr fontId="4" type="noConversion"/>
  </si>
  <si>
    <t xml:space="preserve">  30213</t>
    <phoneticPr fontId="4" type="noConversion"/>
  </si>
  <si>
    <t xml:space="preserve">  30214</t>
    <phoneticPr fontId="4" type="noConversion"/>
  </si>
  <si>
    <t xml:space="preserve">  30215</t>
    <phoneticPr fontId="4" type="noConversion"/>
  </si>
  <si>
    <t xml:space="preserve">  30216</t>
    <phoneticPr fontId="4" type="noConversion"/>
  </si>
  <si>
    <t xml:space="preserve">  30217</t>
    <phoneticPr fontId="4" type="noConversion"/>
  </si>
  <si>
    <t xml:space="preserve">  30218</t>
    <phoneticPr fontId="4" type="noConversion"/>
  </si>
  <si>
    <t xml:space="preserve">  30224</t>
    <phoneticPr fontId="4" type="noConversion"/>
  </si>
  <si>
    <t xml:space="preserve">  30225</t>
    <phoneticPr fontId="4" type="noConversion"/>
  </si>
  <si>
    <t xml:space="preserve">  30226</t>
    <phoneticPr fontId="4" type="noConversion"/>
  </si>
  <si>
    <t xml:space="preserve">  30227</t>
    <phoneticPr fontId="4" type="noConversion"/>
  </si>
  <si>
    <t xml:space="preserve">  30229</t>
    <phoneticPr fontId="4" type="noConversion"/>
  </si>
  <si>
    <t xml:space="preserve">  30231</t>
    <phoneticPr fontId="4" type="noConversion"/>
  </si>
  <si>
    <t xml:space="preserve">  30239</t>
    <phoneticPr fontId="4" type="noConversion"/>
  </si>
  <si>
    <t xml:space="preserve">  30299</t>
    <phoneticPr fontId="4" type="noConversion"/>
  </si>
  <si>
    <t>303</t>
    <phoneticPr fontId="4" type="noConversion"/>
  </si>
  <si>
    <t xml:space="preserve">  30302</t>
    <phoneticPr fontId="4" type="noConversion"/>
  </si>
  <si>
    <t xml:space="preserve">  30399</t>
    <phoneticPr fontId="4" type="noConversion"/>
  </si>
  <si>
    <t xml:space="preserve">  30701</t>
    <phoneticPr fontId="4" type="noConversion"/>
  </si>
  <si>
    <t>310</t>
    <phoneticPr fontId="4" type="noConversion"/>
  </si>
  <si>
    <t xml:space="preserve">  31099</t>
    <phoneticPr fontId="4" type="noConversion"/>
  </si>
  <si>
    <t xml:space="preserve">  31299</t>
    <phoneticPr fontId="4" type="noConversion"/>
  </si>
  <si>
    <t xml:space="preserve">  39999</t>
    <phoneticPr fontId="4" type="noConversion"/>
  </si>
  <si>
    <t xml:space="preserve">    办公费</t>
    <phoneticPr fontId="4" type="noConversion"/>
  </si>
  <si>
    <t xml:space="preserve">    印刷费</t>
    <phoneticPr fontId="4" type="noConversion"/>
  </si>
  <si>
    <t xml:space="preserve">    咨询费</t>
    <phoneticPr fontId="4" type="noConversion"/>
  </si>
  <si>
    <t xml:space="preserve">    水费</t>
    <phoneticPr fontId="4" type="noConversion"/>
  </si>
  <si>
    <t xml:space="preserve">    电费</t>
    <phoneticPr fontId="4" type="noConversion"/>
  </si>
  <si>
    <t xml:space="preserve">    邮电费</t>
    <phoneticPr fontId="4" type="noConversion"/>
  </si>
  <si>
    <t xml:space="preserve">    物业管理费</t>
    <phoneticPr fontId="4" type="noConversion"/>
  </si>
  <si>
    <t xml:space="preserve">    差旅费</t>
    <phoneticPr fontId="4" type="noConversion"/>
  </si>
  <si>
    <t xml:space="preserve">    因公出国（境）费用</t>
    <phoneticPr fontId="4" type="noConversion"/>
  </si>
  <si>
    <t xml:space="preserve">    维修(护)费</t>
    <phoneticPr fontId="4" type="noConversion"/>
  </si>
  <si>
    <t xml:space="preserve">    租赁费</t>
    <phoneticPr fontId="4" type="noConversion"/>
  </si>
  <si>
    <t xml:space="preserve">    会议费</t>
    <phoneticPr fontId="4" type="noConversion"/>
  </si>
  <si>
    <t xml:space="preserve">    培训费</t>
    <phoneticPr fontId="4" type="noConversion"/>
  </si>
  <si>
    <t xml:space="preserve">    公务接待费</t>
    <phoneticPr fontId="4" type="noConversion"/>
  </si>
  <si>
    <t xml:space="preserve">    专用材料费</t>
    <phoneticPr fontId="4" type="noConversion"/>
  </si>
  <si>
    <t xml:space="preserve">    被装购置费</t>
    <phoneticPr fontId="4" type="noConversion"/>
  </si>
  <si>
    <t xml:space="preserve">    专用燃料费</t>
    <phoneticPr fontId="4" type="noConversion"/>
  </si>
  <si>
    <t xml:space="preserve">    劳务费</t>
    <phoneticPr fontId="4" type="noConversion"/>
  </si>
  <si>
    <t xml:space="preserve">    委托业务费</t>
    <phoneticPr fontId="4" type="noConversion"/>
  </si>
  <si>
    <t xml:space="preserve">    福利费</t>
    <phoneticPr fontId="4" type="noConversion"/>
  </si>
  <si>
    <t xml:space="preserve">    公务用车运行维护费</t>
    <phoneticPr fontId="4" type="noConversion"/>
  </si>
  <si>
    <t xml:space="preserve">    其他交通费用</t>
    <phoneticPr fontId="4" type="noConversion"/>
  </si>
  <si>
    <t xml:space="preserve">    其他商品和服务支出</t>
    <phoneticPr fontId="4" type="noConversion"/>
  </si>
  <si>
    <t xml:space="preserve">    退休费</t>
    <phoneticPr fontId="4" type="noConversion"/>
  </si>
  <si>
    <t xml:space="preserve">    其他对个人和家庭的补助</t>
    <phoneticPr fontId="4" type="noConversion"/>
  </si>
  <si>
    <t xml:space="preserve">    国内债务付息</t>
    <phoneticPr fontId="4" type="noConversion"/>
  </si>
  <si>
    <t xml:space="preserve">    其他资本性支出</t>
    <phoneticPr fontId="4" type="noConversion"/>
  </si>
  <si>
    <t xml:space="preserve">    其他对企业补助</t>
    <phoneticPr fontId="4" type="noConversion"/>
  </si>
  <si>
    <t xml:space="preserve">   其他支出</t>
    <phoneticPr fontId="4" type="noConversion"/>
  </si>
  <si>
    <t xml:space="preserve">       消费税和增值税税收返还</t>
    <phoneticPr fontId="4" type="noConversion"/>
  </si>
  <si>
    <t xml:space="preserve">  1、体制上解</t>
    <phoneticPr fontId="4" type="noConversion"/>
  </si>
  <si>
    <t>预计完成数</t>
    <phoneticPr fontId="4" type="noConversion"/>
  </si>
  <si>
    <t>自然国土海洋气象等支出</t>
    <phoneticPr fontId="4" type="noConversion"/>
  </si>
  <si>
    <t>支出小计</t>
    <phoneticPr fontId="4" type="noConversion"/>
  </si>
  <si>
    <t xml:space="preserve">  30201</t>
    <phoneticPr fontId="4" type="noConversion"/>
  </si>
  <si>
    <t xml:space="preserve">  31012</t>
    <phoneticPr fontId="4" type="noConversion"/>
  </si>
  <si>
    <t xml:space="preserve">    绩效工资</t>
    <phoneticPr fontId="4" type="noConversion"/>
  </si>
  <si>
    <t xml:space="preserve">    拆迁补偿</t>
    <phoneticPr fontId="4" type="noConversion"/>
  </si>
  <si>
    <t>2018年                        预计完成数</t>
    <phoneticPr fontId="4" type="noConversion"/>
  </si>
  <si>
    <t>2019年                 预算数</t>
    <phoneticPr fontId="4" type="noConversion"/>
  </si>
  <si>
    <t>2018年高新区一般公共预算收支平衡</t>
    <phoneticPr fontId="4" type="noConversion"/>
  </si>
  <si>
    <t>2019年高新区一般公共预算收入预算</t>
    <phoneticPr fontId="4" type="noConversion"/>
  </si>
  <si>
    <t>2019年高新区一般公共预算支出预算</t>
    <phoneticPr fontId="4" type="noConversion"/>
  </si>
  <si>
    <t>2019年高新区一般公共预算支出预算（功能分类科目）</t>
    <phoneticPr fontId="4" type="noConversion"/>
  </si>
  <si>
    <t>2019年高新区一般公共预算支出预算（经济分类科目）</t>
    <phoneticPr fontId="4" type="noConversion"/>
  </si>
  <si>
    <t>2019年高新区一般公共预算收支平衡</t>
    <phoneticPr fontId="4" type="noConversion"/>
  </si>
  <si>
    <t>2019年高新区政府性基金支出预算（功能分类科目）</t>
    <phoneticPr fontId="4" type="noConversion"/>
  </si>
  <si>
    <t>2019年高新区政府性基金支出预算（经济分类科目）</t>
    <phoneticPr fontId="4" type="noConversion"/>
  </si>
  <si>
    <t>合       计</t>
  </si>
  <si>
    <t>合       计</t>
    <phoneticPr fontId="4" type="noConversion"/>
  </si>
  <si>
    <t>合       计</t>
    <phoneticPr fontId="4" type="noConversion"/>
  </si>
  <si>
    <t>单位：万元</t>
    <phoneticPr fontId="3" type="noConversion"/>
  </si>
  <si>
    <t>预计完成数</t>
    <phoneticPr fontId="4" type="noConversion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</si>
</sst>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0.0_);[Red]\(0.0\)"/>
    <numFmt numFmtId="179" formatCode="_ * #,##0_ ;_ * \-#,##0_ ;_ * &quot;-&quot;??_ ;_ @_ "/>
    <numFmt numFmtId="180" formatCode="_-* #,##0_-;\-* #,##0_-;_-* &quot;-&quot;_-;_-@_-"/>
    <numFmt numFmtId="181" formatCode="0.0_ "/>
  </numFmts>
  <fonts count="62">
    <font>
      <sz val="12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Times New Roman"/>
      <family val="1"/>
    </font>
    <font>
      <sz val="9"/>
      <name val="Tahoma"/>
      <family val="2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.5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8"/>
      <name val="Tahoma"/>
      <family val="2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0"/>
      <name val="华文中宋"/>
      <family val="3"/>
      <charset val="134"/>
    </font>
    <font>
      <b/>
      <sz val="10"/>
      <name val="华文中宋"/>
      <family val="3"/>
      <charset val="134"/>
    </font>
    <font>
      <b/>
      <sz val="10"/>
      <color indexed="8"/>
      <name val="华文中宋"/>
      <family val="3"/>
      <charset val="134"/>
    </font>
    <font>
      <sz val="10"/>
      <color rgb="FFFF0000"/>
      <name val="华文中宋"/>
      <family val="3"/>
      <charset val="134"/>
    </font>
    <font>
      <sz val="10"/>
      <color theme="1"/>
      <name val="华文中宋"/>
      <family val="3"/>
      <charset val="134"/>
    </font>
    <font>
      <sz val="10"/>
      <color indexed="8"/>
      <name val="华文中宋"/>
      <family val="3"/>
      <charset val="134"/>
    </font>
    <font>
      <b/>
      <sz val="10"/>
      <color theme="1"/>
      <name val="华文中宋"/>
      <family val="3"/>
      <charset val="134"/>
    </font>
    <font>
      <sz val="10"/>
      <color indexed="9"/>
      <name val="华文中宋"/>
      <family val="3"/>
      <charset val="134"/>
    </font>
    <font>
      <sz val="10"/>
      <color indexed="42"/>
      <name val="华文中宋"/>
      <family val="3"/>
      <charset val="134"/>
    </font>
    <font>
      <sz val="11"/>
      <color theme="1"/>
      <name val="Tahoma"/>
      <family val="2"/>
    </font>
    <font>
      <sz val="10.5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color indexed="64"/>
      <name val="Arial"/>
      <family val="2"/>
    </font>
    <font>
      <sz val="11"/>
      <color indexed="20"/>
      <name val="Tahoma"/>
      <family val="2"/>
    </font>
    <font>
      <sz val="11"/>
      <color indexed="8"/>
      <name val="Tahoma"/>
      <family val="2"/>
    </font>
    <font>
      <sz val="11"/>
      <color indexed="17"/>
      <name val="Tahoma"/>
      <family val="2"/>
    </font>
    <font>
      <sz val="10"/>
      <name val="MS Sans Serif"/>
      <family val="2"/>
    </font>
    <font>
      <sz val="7"/>
      <name val="Small Fonts"/>
      <family val="2"/>
    </font>
    <font>
      <sz val="12"/>
      <name val="Courier"/>
      <family val="3"/>
    </font>
    <font>
      <sz val="10"/>
      <color theme="0"/>
      <name val="华文中宋"/>
      <family val="3"/>
      <charset val="134"/>
    </font>
    <font>
      <b/>
      <sz val="10"/>
      <name val="宋体"/>
      <family val="3"/>
      <charset val="134"/>
      <scheme val="minor"/>
    </font>
    <font>
      <b/>
      <sz val="12"/>
      <name val="Times New Roman"/>
      <family val="1"/>
    </font>
    <font>
      <b/>
      <sz val="1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677">
    <xf numFmtId="0" fontId="0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7" fillId="0" borderId="0"/>
    <xf numFmtId="0" fontId="10" fillId="0" borderId="0"/>
    <xf numFmtId="0" fontId="2" fillId="0" borderId="0"/>
    <xf numFmtId="0" fontId="11" fillId="0" borderId="0"/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0" fillId="0" borderId="0"/>
    <xf numFmtId="43" fontId="6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6" fillId="0" borderId="0"/>
    <xf numFmtId="0" fontId="22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" fillId="0" borderId="0"/>
    <xf numFmtId="0" fontId="6" fillId="0" borderId="0"/>
    <xf numFmtId="0" fontId="22" fillId="0" borderId="0">
      <alignment vertical="center"/>
    </xf>
    <xf numFmtId="0" fontId="4" fillId="0" borderId="0"/>
    <xf numFmtId="0" fontId="4" fillId="0" borderId="0"/>
    <xf numFmtId="0" fontId="14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18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22" fillId="0" borderId="0">
      <alignment vertical="center"/>
    </xf>
    <xf numFmtId="43" fontId="6" fillId="0" borderId="0" applyFont="0" applyFill="0" applyBorder="0" applyAlignment="0" applyProtection="0"/>
    <xf numFmtId="0" fontId="6" fillId="0" borderId="0"/>
    <xf numFmtId="0" fontId="36" fillId="0" borderId="0" applyProtection="0">
      <alignment vertical="center"/>
    </xf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6" fillId="0" borderId="0"/>
    <xf numFmtId="0" fontId="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/>
    <xf numFmtId="0" fontId="4" fillId="0" borderId="0"/>
    <xf numFmtId="0" fontId="4" fillId="0" borderId="0"/>
    <xf numFmtId="0" fontId="36" fillId="0" borderId="0">
      <alignment vertical="center"/>
    </xf>
    <xf numFmtId="0" fontId="22" fillId="0" borderId="0">
      <alignment vertical="center"/>
    </xf>
    <xf numFmtId="0" fontId="6" fillId="0" borderId="0">
      <alignment vertical="center"/>
    </xf>
    <xf numFmtId="0" fontId="1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" fillId="0" borderId="0"/>
    <xf numFmtId="0" fontId="4" fillId="0" borderId="0"/>
    <xf numFmtId="0" fontId="36" fillId="0" borderId="0">
      <alignment vertical="center"/>
    </xf>
    <xf numFmtId="0" fontId="22" fillId="0" borderId="0">
      <alignment vertical="center"/>
    </xf>
    <xf numFmtId="0" fontId="3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0" borderId="0"/>
    <xf numFmtId="0" fontId="36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18" borderId="24" applyNumberFormat="0" applyAlignment="0" applyProtection="0">
      <alignment vertical="center"/>
    </xf>
    <xf numFmtId="0" fontId="44" fillId="19" borderId="2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0" fillId="18" borderId="27" applyNumberFormat="0" applyAlignment="0" applyProtection="0">
      <alignment vertical="center"/>
    </xf>
    <xf numFmtId="0" fontId="42" fillId="9" borderId="24" applyNumberFormat="0" applyAlignment="0" applyProtection="0">
      <alignment vertical="center"/>
    </xf>
    <xf numFmtId="0" fontId="36" fillId="25" borderId="2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1" fillId="0" borderId="0"/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" fillId="0" borderId="0"/>
    <xf numFmtId="0" fontId="6" fillId="0" borderId="0"/>
    <xf numFmtId="0" fontId="36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54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6" fillId="0" borderId="0">
      <alignment vertical="center"/>
    </xf>
    <xf numFmtId="0" fontId="6" fillId="0" borderId="0"/>
    <xf numFmtId="0" fontId="36" fillId="0" borderId="0">
      <alignment vertical="center"/>
    </xf>
    <xf numFmtId="0" fontId="36" fillId="0" borderId="0">
      <alignment vertical="center"/>
    </xf>
    <xf numFmtId="0" fontId="6" fillId="0" borderId="0"/>
    <xf numFmtId="0" fontId="36" fillId="0" borderId="0">
      <alignment vertical="center"/>
    </xf>
    <xf numFmtId="0" fontId="6" fillId="0" borderId="0"/>
    <xf numFmtId="0" fontId="6" fillId="0" borderId="0">
      <alignment vertical="center"/>
    </xf>
    <xf numFmtId="0" fontId="36" fillId="0" borderId="0">
      <alignment vertical="center"/>
    </xf>
    <xf numFmtId="43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3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1" fillId="0" borderId="0"/>
    <xf numFmtId="0" fontId="6" fillId="25" borderId="28" applyNumberFormat="0" applyFont="0" applyAlignment="0" applyProtection="0">
      <alignment vertical="center"/>
    </xf>
    <xf numFmtId="0" fontId="57" fillId="0" borderId="0"/>
    <xf numFmtId="4" fontId="55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55" fillId="0" borderId="0"/>
    <xf numFmtId="0" fontId="55" fillId="0" borderId="0"/>
    <xf numFmtId="37" fontId="56" fillId="0" borderId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" fillId="0" borderId="0">
      <alignment vertical="center"/>
    </xf>
    <xf numFmtId="0" fontId="6" fillId="0" borderId="0"/>
  </cellStyleXfs>
  <cellXfs count="308">
    <xf numFmtId="0" fontId="0" fillId="0" borderId="0" xfId="0"/>
    <xf numFmtId="0" fontId="2" fillId="0" borderId="0" xfId="1" applyFont="1"/>
    <xf numFmtId="41" fontId="2" fillId="0" borderId="0" xfId="1" applyNumberFormat="1" applyFont="1"/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5" applyFont="1" applyBorder="1"/>
    <xf numFmtId="0" fontId="2" fillId="0" borderId="0" xfId="0" applyFont="1" applyAlignment="1">
      <alignment horizontal="center" vertical="center"/>
    </xf>
    <xf numFmtId="0" fontId="2" fillId="0" borderId="0" xfId="6" applyFont="1"/>
    <xf numFmtId="0" fontId="2" fillId="0" borderId="0" xfId="6" applyFont="1" applyFill="1"/>
    <xf numFmtId="0" fontId="9" fillId="0" borderId="0" xfId="9" applyFont="1">
      <alignment vertical="center"/>
    </xf>
    <xf numFmtId="0" fontId="2" fillId="0" borderId="0" xfId="9" applyFont="1">
      <alignment vertical="center"/>
    </xf>
    <xf numFmtId="0" fontId="2" fillId="0" borderId="0" xfId="2" applyFont="1"/>
    <xf numFmtId="41" fontId="2" fillId="0" borderId="0" xfId="2" applyNumberFormat="1" applyFont="1"/>
    <xf numFmtId="0" fontId="5" fillId="0" borderId="0" xfId="12" applyFont="1"/>
    <xf numFmtId="0" fontId="2" fillId="0" borderId="0" xfId="12" applyFont="1"/>
    <xf numFmtId="0" fontId="2" fillId="0" borderId="0" xfId="12" applyFont="1" applyFill="1"/>
    <xf numFmtId="0" fontId="2" fillId="0" borderId="0" xfId="0" applyFont="1"/>
    <xf numFmtId="0" fontId="21" fillId="0" borderId="0" xfId="0" applyFont="1" applyAlignment="1">
      <alignment vertical="center"/>
    </xf>
    <xf numFmtId="0" fontId="21" fillId="0" borderId="0" xfId="2" applyFont="1"/>
    <xf numFmtId="0" fontId="21" fillId="0" borderId="0" xfId="0" applyFont="1"/>
    <xf numFmtId="177" fontId="21" fillId="0" borderId="0" xfId="0" applyNumberFormat="1" applyFont="1"/>
    <xf numFmtId="0" fontId="21" fillId="0" borderId="0" xfId="12" applyFont="1"/>
    <xf numFmtId="0" fontId="21" fillId="0" borderId="0" xfId="12" applyFont="1" applyFill="1"/>
    <xf numFmtId="0" fontId="21" fillId="0" borderId="0" xfId="6" applyFont="1"/>
    <xf numFmtId="1" fontId="21" fillId="0" borderId="0" xfId="12" applyNumberFormat="1" applyFont="1"/>
    <xf numFmtId="1" fontId="21" fillId="0" borderId="0" xfId="12" applyNumberFormat="1" applyFont="1" applyFill="1"/>
    <xf numFmtId="0" fontId="21" fillId="0" borderId="0" xfId="12" applyFont="1" applyAlignment="1">
      <alignment horizontal="center"/>
    </xf>
    <xf numFmtId="0" fontId="25" fillId="0" borderId="0" xfId="1" applyFont="1"/>
    <xf numFmtId="41" fontId="25" fillId="0" borderId="0" xfId="1" applyNumberFormat="1" applyFont="1"/>
    <xf numFmtId="0" fontId="26" fillId="0" borderId="5" xfId="1" applyFont="1" applyBorder="1" applyAlignment="1">
      <alignment horizontal="center" vertical="center"/>
    </xf>
    <xf numFmtId="0" fontId="26" fillId="0" borderId="6" xfId="2" applyFont="1" applyBorder="1" applyAlignment="1">
      <alignment horizontal="center" vertical="center" wrapText="1"/>
    </xf>
    <xf numFmtId="41" fontId="26" fillId="0" borderId="6" xfId="2" applyNumberFormat="1" applyFont="1" applyBorder="1" applyAlignment="1">
      <alignment horizontal="center" vertical="center" wrapText="1"/>
    </xf>
    <xf numFmtId="49" fontId="26" fillId="0" borderId="7" xfId="2" applyNumberFormat="1" applyFont="1" applyBorder="1" applyAlignment="1">
      <alignment horizontal="center" vertical="center" wrapText="1"/>
    </xf>
    <xf numFmtId="179" fontId="25" fillId="0" borderId="1" xfId="215" applyNumberFormat="1" applyFont="1" applyBorder="1" applyAlignment="1">
      <alignment horizontal="center" vertical="center"/>
    </xf>
    <xf numFmtId="43" fontId="25" fillId="0" borderId="1" xfId="215" applyNumberFormat="1" applyFont="1" applyBorder="1" applyAlignment="1">
      <alignment horizontal="center" vertical="center"/>
    </xf>
    <xf numFmtId="179" fontId="25" fillId="0" borderId="11" xfId="215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5" fillId="0" borderId="8" xfId="3" applyFont="1" applyBorder="1" applyAlignment="1" applyProtection="1">
      <alignment vertical="center"/>
      <protection locked="0"/>
    </xf>
    <xf numFmtId="43" fontId="25" fillId="0" borderId="9" xfId="215" applyFont="1" applyBorder="1" applyAlignment="1">
      <alignment horizontal="center" vertical="center"/>
    </xf>
    <xf numFmtId="0" fontId="25" fillId="2" borderId="8" xfId="4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43" fontId="25" fillId="0" borderId="12" xfId="215" applyFont="1" applyBorder="1" applyAlignment="1">
      <alignment horizontal="center" vertical="center"/>
    </xf>
    <xf numFmtId="0" fontId="25" fillId="0" borderId="0" xfId="6" applyFont="1" applyBorder="1" applyAlignment="1">
      <alignment horizontal="center" vertical="top"/>
    </xf>
    <xf numFmtId="0" fontId="25" fillId="0" borderId="0" xfId="6" applyFont="1" applyFill="1" applyBorder="1" applyAlignment="1">
      <alignment horizontal="center" vertical="top"/>
    </xf>
    <xf numFmtId="3" fontId="25" fillId="0" borderId="8" xfId="7" applyNumberFormat="1" applyFont="1" applyFill="1" applyBorder="1" applyAlignment="1" applyProtection="1">
      <alignment vertical="center"/>
    </xf>
    <xf numFmtId="179" fontId="25" fillId="0" borderId="1" xfId="215" applyNumberFormat="1" applyFont="1" applyBorder="1" applyAlignment="1">
      <alignment horizontal="right" vertical="center"/>
    </xf>
    <xf numFmtId="43" fontId="25" fillId="0" borderId="1" xfId="215" applyFont="1" applyBorder="1" applyAlignment="1">
      <alignment horizontal="center" vertical="center" wrapText="1"/>
    </xf>
    <xf numFmtId="43" fontId="25" fillId="0" borderId="1" xfId="215" applyFont="1" applyBorder="1" applyAlignment="1">
      <alignment horizontal="center" vertical="center"/>
    </xf>
    <xf numFmtId="43" fontId="25" fillId="0" borderId="9" xfId="215" applyFont="1" applyBorder="1" applyAlignment="1">
      <alignment horizontal="center" vertical="center" wrapText="1"/>
    </xf>
    <xf numFmtId="0" fontId="26" fillId="0" borderId="10" xfId="8" applyFont="1" applyFill="1" applyBorder="1" applyAlignment="1">
      <alignment horizontal="center" vertical="center"/>
    </xf>
    <xf numFmtId="179" fontId="25" fillId="0" borderId="11" xfId="215" applyNumberFormat="1" applyFont="1" applyBorder="1" applyAlignment="1">
      <alignment horizontal="center" vertical="center" wrapText="1"/>
    </xf>
    <xf numFmtId="43" fontId="25" fillId="0" borderId="11" xfId="215" applyFont="1" applyBorder="1" applyAlignment="1">
      <alignment horizontal="center" vertical="center" wrapText="1"/>
    </xf>
    <xf numFmtId="43" fontId="25" fillId="0" borderId="12" xfId="215" applyFont="1" applyBorder="1" applyAlignment="1">
      <alignment horizontal="center" vertical="center" wrapText="1"/>
    </xf>
    <xf numFmtId="0" fontId="25" fillId="0" borderId="0" xfId="9" applyFont="1">
      <alignment vertical="center"/>
    </xf>
    <xf numFmtId="0" fontId="26" fillId="0" borderId="6" xfId="10" applyFont="1" applyFill="1" applyBorder="1" applyAlignment="1">
      <alignment horizontal="center" vertical="center" wrapText="1"/>
    </xf>
    <xf numFmtId="176" fontId="26" fillId="0" borderId="6" xfId="9" applyNumberFormat="1" applyFont="1" applyBorder="1" applyAlignment="1">
      <alignment horizontal="center" vertical="center" wrapText="1"/>
    </xf>
    <xf numFmtId="0" fontId="26" fillId="0" borderId="7" xfId="10" applyFont="1" applyFill="1" applyBorder="1" applyAlignment="1">
      <alignment horizontal="center" vertical="center" wrapText="1"/>
    </xf>
    <xf numFmtId="0" fontId="25" fillId="0" borderId="8" xfId="9" applyFont="1" applyBorder="1">
      <alignment vertical="center"/>
    </xf>
    <xf numFmtId="179" fontId="25" fillId="3" borderId="1" xfId="215" applyNumberFormat="1" applyFont="1" applyFill="1" applyBorder="1" applyAlignment="1">
      <alignment horizontal="center" vertical="center"/>
    </xf>
    <xf numFmtId="0" fontId="26" fillId="0" borderId="10" xfId="9" applyFont="1" applyBorder="1" applyAlignment="1">
      <alignment horizontal="center" vertical="center"/>
    </xf>
    <xf numFmtId="43" fontId="25" fillId="0" borderId="11" xfId="215" applyFont="1" applyBorder="1" applyAlignment="1">
      <alignment horizontal="center" vertical="center"/>
    </xf>
    <xf numFmtId="0" fontId="25" fillId="0" borderId="0" xfId="2" applyFont="1"/>
    <xf numFmtId="41" fontId="25" fillId="0" borderId="0" xfId="2" applyNumberFormat="1" applyFont="1"/>
    <xf numFmtId="0" fontId="26" fillId="0" borderId="8" xfId="1" applyFont="1" applyBorder="1" applyAlignment="1">
      <alignment vertical="center"/>
    </xf>
    <xf numFmtId="0" fontId="25" fillId="0" borderId="8" xfId="1" applyFont="1" applyBorder="1" applyAlignment="1">
      <alignment vertical="center"/>
    </xf>
    <xf numFmtId="0" fontId="26" fillId="0" borderId="8" xfId="1" applyFont="1" applyBorder="1" applyAlignment="1">
      <alignment horizontal="center" vertical="center"/>
    </xf>
    <xf numFmtId="0" fontId="25" fillId="0" borderId="0" xfId="12" applyFont="1"/>
    <xf numFmtId="0" fontId="25" fillId="0" borderId="0" xfId="12" applyFont="1" applyFill="1"/>
    <xf numFmtId="0" fontId="26" fillId="0" borderId="13" xfId="2" applyFont="1" applyBorder="1" applyAlignment="1">
      <alignment horizontal="center" vertical="center" wrapText="1"/>
    </xf>
    <xf numFmtId="0" fontId="25" fillId="0" borderId="8" xfId="13" applyFont="1" applyBorder="1" applyAlignment="1">
      <alignment vertical="center" wrapText="1"/>
    </xf>
    <xf numFmtId="179" fontId="25" fillId="0" borderId="1" xfId="215" applyNumberFormat="1" applyFont="1" applyBorder="1" applyAlignment="1">
      <alignment horizontal="center" vertical="center" wrapText="1"/>
    </xf>
    <xf numFmtId="43" fontId="25" fillId="0" borderId="9" xfId="215" applyFont="1" applyFill="1" applyBorder="1" applyAlignment="1">
      <alignment horizontal="center" vertical="center" wrapText="1"/>
    </xf>
    <xf numFmtId="0" fontId="25" fillId="0" borderId="8" xfId="14" applyFont="1" applyBorder="1" applyAlignment="1">
      <alignment vertical="center" wrapText="1"/>
    </xf>
    <xf numFmtId="0" fontId="26" fillId="0" borderId="8" xfId="14" applyFont="1" applyBorder="1" applyAlignment="1">
      <alignment horizontal="center" vertical="center" wrapText="1"/>
    </xf>
    <xf numFmtId="0" fontId="26" fillId="0" borderId="10" xfId="15" applyFont="1" applyBorder="1" applyAlignment="1">
      <alignment horizontal="center" vertical="center" wrapText="1"/>
    </xf>
    <xf numFmtId="43" fontId="25" fillId="0" borderId="12" xfId="215" applyFont="1" applyFill="1" applyBorder="1" applyAlignment="1">
      <alignment horizontal="center" vertical="center" wrapText="1"/>
    </xf>
    <xf numFmtId="0" fontId="26" fillId="0" borderId="14" xfId="12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 wrapText="1"/>
    </xf>
    <xf numFmtId="0" fontId="26" fillId="0" borderId="15" xfId="2" applyFont="1" applyBorder="1" applyAlignment="1">
      <alignment horizontal="center" vertical="center" wrapText="1"/>
    </xf>
    <xf numFmtId="1" fontId="25" fillId="3" borderId="8" xfId="16" applyNumberFormat="1" applyFont="1" applyFill="1" applyBorder="1" applyAlignment="1" applyProtection="1">
      <alignment vertical="center" wrapText="1"/>
      <protection locked="0"/>
    </xf>
    <xf numFmtId="0" fontId="25" fillId="3" borderId="1" xfId="16" applyFont="1" applyFill="1" applyBorder="1" applyAlignment="1">
      <alignment vertical="center" wrapText="1"/>
    </xf>
    <xf numFmtId="179" fontId="25" fillId="3" borderId="9" xfId="215" applyNumberFormat="1" applyFont="1" applyFill="1" applyBorder="1" applyAlignment="1">
      <alignment horizontal="center" vertical="center"/>
    </xf>
    <xf numFmtId="0" fontId="25" fillId="3" borderId="8" xfId="16" applyFont="1" applyFill="1" applyBorder="1" applyAlignment="1">
      <alignment vertical="center" wrapText="1"/>
    </xf>
    <xf numFmtId="179" fontId="25" fillId="3" borderId="4" xfId="215" applyNumberFormat="1" applyFont="1" applyFill="1" applyBorder="1" applyAlignment="1">
      <alignment horizontal="center" vertical="center"/>
    </xf>
    <xf numFmtId="179" fontId="28" fillId="3" borderId="4" xfId="215" applyNumberFormat="1" applyFont="1" applyFill="1" applyBorder="1" applyAlignment="1">
      <alignment horizontal="center" vertical="center"/>
    </xf>
    <xf numFmtId="0" fontId="25" fillId="3" borderId="1" xfId="16" applyFont="1" applyFill="1" applyBorder="1" applyAlignment="1">
      <alignment vertical="center"/>
    </xf>
    <xf numFmtId="3" fontId="25" fillId="3" borderId="1" xfId="0" applyNumberFormat="1" applyFont="1" applyFill="1" applyBorder="1" applyAlignment="1" applyProtection="1">
      <alignment horizontal="left" vertical="center"/>
    </xf>
    <xf numFmtId="0" fontId="25" fillId="3" borderId="1" xfId="0" applyFont="1" applyFill="1" applyBorder="1" applyAlignment="1">
      <alignment vertical="center"/>
    </xf>
    <xf numFmtId="0" fontId="26" fillId="3" borderId="10" xfId="16" applyFont="1" applyFill="1" applyBorder="1" applyAlignment="1">
      <alignment horizontal="center" vertical="center" wrapText="1"/>
    </xf>
    <xf numFmtId="179" fontId="25" fillId="3" borderId="11" xfId="215" applyNumberFormat="1" applyFont="1" applyFill="1" applyBorder="1" applyAlignment="1">
      <alignment horizontal="center" vertical="center"/>
    </xf>
    <xf numFmtId="0" fontId="26" fillId="3" borderId="11" xfId="16" applyFont="1" applyFill="1" applyBorder="1" applyAlignment="1">
      <alignment horizontal="center" vertical="center" wrapText="1"/>
    </xf>
    <xf numFmtId="179" fontId="25" fillId="3" borderId="12" xfId="215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right" vertical="center"/>
    </xf>
    <xf numFmtId="0" fontId="26" fillId="0" borderId="5" xfId="13" applyFont="1" applyBorder="1" applyAlignment="1">
      <alignment horizontal="center" vertical="center"/>
    </xf>
    <xf numFmtId="0" fontId="26" fillId="0" borderId="7" xfId="13" applyFont="1" applyBorder="1" applyAlignment="1">
      <alignment horizontal="center" vertical="center"/>
    </xf>
    <xf numFmtId="0" fontId="25" fillId="0" borderId="8" xfId="16" applyFont="1" applyBorder="1" applyAlignment="1">
      <alignment vertical="center" wrapText="1"/>
    </xf>
    <xf numFmtId="43" fontId="25" fillId="2" borderId="9" xfId="215" applyFont="1" applyFill="1" applyBorder="1" applyAlignment="1">
      <alignment horizontal="center" vertical="center"/>
    </xf>
    <xf numFmtId="179" fontId="29" fillId="0" borderId="1" xfId="215" applyNumberFormat="1" applyFont="1" applyBorder="1" applyAlignment="1">
      <alignment vertical="center"/>
    </xf>
    <xf numFmtId="179" fontId="25" fillId="2" borderId="1" xfId="215" applyNumberFormat="1" applyFont="1" applyFill="1" applyBorder="1" applyAlignment="1">
      <alignment horizontal="center" vertical="center"/>
    </xf>
    <xf numFmtId="179" fontId="30" fillId="2" borderId="11" xfId="215" applyNumberFormat="1" applyFont="1" applyFill="1" applyBorder="1" applyAlignment="1">
      <alignment horizontal="center" vertical="center"/>
    </xf>
    <xf numFmtId="43" fontId="25" fillId="2" borderId="12" xfId="215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3" fontId="26" fillId="0" borderId="8" xfId="7" applyNumberFormat="1" applyFont="1" applyFill="1" applyBorder="1" applyAlignment="1" applyProtection="1">
      <alignment vertical="center"/>
    </xf>
    <xf numFmtId="0" fontId="25" fillId="0" borderId="8" xfId="7" applyFont="1" applyBorder="1" applyAlignment="1">
      <alignment horizontal="left" vertical="center"/>
    </xf>
    <xf numFmtId="0" fontId="29" fillId="0" borderId="0" xfId="216" applyFont="1">
      <alignment vertical="center"/>
    </xf>
    <xf numFmtId="0" fontId="31" fillId="0" borderId="5" xfId="216" applyFont="1" applyBorder="1" applyAlignment="1">
      <alignment horizontal="center" vertical="center"/>
    </xf>
    <xf numFmtId="0" fontId="31" fillId="0" borderId="6" xfId="216" applyFont="1" applyBorder="1" applyAlignment="1">
      <alignment horizontal="center" vertical="center"/>
    </xf>
    <xf numFmtId="0" fontId="31" fillId="0" borderId="6" xfId="216" applyFont="1" applyBorder="1" applyAlignment="1">
      <alignment horizontal="center" vertical="center" wrapText="1"/>
    </xf>
    <xf numFmtId="0" fontId="31" fillId="0" borderId="7" xfId="216" applyFont="1" applyBorder="1" applyAlignment="1">
      <alignment horizontal="center" vertical="center"/>
    </xf>
    <xf numFmtId="0" fontId="31" fillId="0" borderId="8" xfId="216" applyFont="1" applyBorder="1">
      <alignment vertical="center"/>
    </xf>
    <xf numFmtId="0" fontId="29" fillId="0" borderId="9" xfId="216" applyFont="1" applyBorder="1">
      <alignment vertical="center"/>
    </xf>
    <xf numFmtId="0" fontId="29" fillId="0" borderId="8" xfId="216" applyFont="1" applyBorder="1">
      <alignment vertical="center"/>
    </xf>
    <xf numFmtId="180" fontId="29" fillId="0" borderId="1" xfId="216" applyNumberFormat="1" applyFont="1" applyBorder="1">
      <alignment vertical="center"/>
    </xf>
    <xf numFmtId="0" fontId="29" fillId="0" borderId="17" xfId="216" applyFont="1" applyBorder="1">
      <alignment vertical="center"/>
    </xf>
    <xf numFmtId="180" fontId="29" fillId="0" borderId="4" xfId="216" applyNumberFormat="1" applyFont="1" applyBorder="1">
      <alignment vertical="center"/>
    </xf>
    <xf numFmtId="0" fontId="29" fillId="0" borderId="18" xfId="216" applyFont="1" applyBorder="1">
      <alignment vertical="center"/>
    </xf>
    <xf numFmtId="0" fontId="31" fillId="0" borderId="10" xfId="216" applyFont="1" applyBorder="1">
      <alignment vertical="center"/>
    </xf>
    <xf numFmtId="0" fontId="29" fillId="0" borderId="12" xfId="216" applyFont="1" applyBorder="1">
      <alignment vertical="center"/>
    </xf>
    <xf numFmtId="179" fontId="25" fillId="3" borderId="0" xfId="215" applyNumberFormat="1" applyFont="1" applyFill="1" applyBorder="1" applyAlignment="1">
      <alignment horizontal="center" vertical="center"/>
    </xf>
    <xf numFmtId="43" fontId="25" fillId="0" borderId="9" xfId="215" applyNumberFormat="1" applyFont="1" applyBorder="1" applyAlignment="1">
      <alignment horizontal="center" vertical="center"/>
    </xf>
    <xf numFmtId="41" fontId="25" fillId="0" borderId="19" xfId="215" applyNumberFormat="1" applyFont="1" applyBorder="1" applyAlignment="1">
      <alignment horizontal="center" vertical="center"/>
    </xf>
    <xf numFmtId="41" fontId="25" fillId="0" borderId="1" xfId="215" applyNumberFormat="1" applyFont="1" applyBorder="1" applyAlignment="1">
      <alignment horizontal="center" vertical="center"/>
    </xf>
    <xf numFmtId="41" fontId="25" fillId="0" borderId="11" xfId="215" applyNumberFormat="1" applyFont="1" applyBorder="1" applyAlignment="1">
      <alignment horizontal="center" vertical="center"/>
    </xf>
    <xf numFmtId="41" fontId="7" fillId="0" borderId="19" xfId="0" applyNumberFormat="1" applyFont="1" applyFill="1" applyBorder="1" applyAlignment="1" applyProtection="1">
      <alignment horizontal="center" vertical="center"/>
    </xf>
    <xf numFmtId="41" fontId="2" fillId="0" borderId="19" xfId="1" applyNumberFormat="1" applyFont="1" applyBorder="1"/>
    <xf numFmtId="43" fontId="25" fillId="0" borderId="12" xfId="215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79" fontId="2" fillId="0" borderId="0" xfId="9" applyNumberFormat="1" applyFont="1">
      <alignment vertical="center"/>
    </xf>
    <xf numFmtId="179" fontId="25" fillId="0" borderId="29" xfId="215" applyNumberFormat="1" applyFont="1" applyBorder="1" applyAlignment="1">
      <alignment horizontal="center" vertical="center"/>
    </xf>
    <xf numFmtId="49" fontId="26" fillId="0" borderId="6" xfId="2" applyNumberFormat="1" applyFont="1" applyBorder="1" applyAlignment="1">
      <alignment horizontal="center" vertical="center" wrapText="1"/>
    </xf>
    <xf numFmtId="3" fontId="26" fillId="0" borderId="8" xfId="7" applyNumberFormat="1" applyFont="1" applyFill="1" applyBorder="1" applyAlignment="1" applyProtection="1">
      <alignment horizontal="center" vertical="center"/>
    </xf>
    <xf numFmtId="43" fontId="25" fillId="0" borderId="11" xfId="215" applyNumberFormat="1" applyFont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 wrapText="1"/>
    </xf>
    <xf numFmtId="0" fontId="25" fillId="0" borderId="0" xfId="1" applyFont="1" applyAlignment="1">
      <alignment vertical="center"/>
    </xf>
    <xf numFmtId="0" fontId="25" fillId="0" borderId="0" xfId="1" applyFont="1" applyAlignment="1">
      <alignment horizontal="center" vertical="center"/>
    </xf>
    <xf numFmtId="0" fontId="25" fillId="0" borderId="8" xfId="9" applyFont="1" applyBorder="1" applyAlignment="1">
      <alignment vertical="center"/>
    </xf>
    <xf numFmtId="179" fontId="2" fillId="0" borderId="0" xfId="6" applyNumberFormat="1" applyFont="1"/>
    <xf numFmtId="179" fontId="2" fillId="0" borderId="0" xfId="0" applyNumberFormat="1" applyFont="1" applyAlignment="1">
      <alignment vertical="center"/>
    </xf>
    <xf numFmtId="0" fontId="25" fillId="0" borderId="16" xfId="14" applyFont="1" applyBorder="1" applyAlignment="1">
      <alignment vertical="center" wrapText="1"/>
    </xf>
    <xf numFmtId="179" fontId="25" fillId="0" borderId="2" xfId="215" applyNumberFormat="1" applyFont="1" applyBorder="1" applyAlignment="1">
      <alignment horizontal="center" vertical="center" wrapText="1"/>
    </xf>
    <xf numFmtId="43" fontId="25" fillId="0" borderId="17" xfId="215" applyFont="1" applyFill="1" applyBorder="1" applyAlignment="1">
      <alignment horizontal="center" vertical="center" wrapText="1"/>
    </xf>
    <xf numFmtId="3" fontId="25" fillId="0" borderId="0" xfId="7" applyNumberFormat="1" applyFont="1" applyFill="1" applyBorder="1" applyAlignment="1" applyProtection="1">
      <alignment vertical="center"/>
    </xf>
    <xf numFmtId="180" fontId="29" fillId="0" borderId="11" xfId="216" applyNumberFormat="1" applyFont="1" applyBorder="1">
      <alignment vertical="center"/>
    </xf>
    <xf numFmtId="0" fontId="23" fillId="0" borderId="0" xfId="1" applyFont="1" applyAlignment="1">
      <alignment vertical="center"/>
    </xf>
    <xf numFmtId="0" fontId="2" fillId="0" borderId="0" xfId="5" applyFont="1" applyBorder="1" applyAlignment="1">
      <alignment wrapText="1"/>
    </xf>
    <xf numFmtId="41" fontId="25" fillId="0" borderId="1" xfId="215" applyNumberFormat="1" applyFont="1" applyBorder="1" applyAlignment="1">
      <alignment horizontal="right" vertical="center"/>
    </xf>
    <xf numFmtId="41" fontId="25" fillId="0" borderId="9" xfId="215" applyNumberFormat="1" applyFont="1" applyBorder="1" applyAlignment="1">
      <alignment horizontal="right" vertical="center"/>
    </xf>
    <xf numFmtId="0" fontId="25" fillId="0" borderId="10" xfId="1" applyFont="1" applyBorder="1"/>
    <xf numFmtId="0" fontId="27" fillId="2" borderId="5" xfId="0" applyNumberFormat="1" applyFont="1" applyFill="1" applyBorder="1" applyAlignment="1" applyProtection="1">
      <alignment horizontal="center" vertical="center"/>
    </xf>
    <xf numFmtId="41" fontId="27" fillId="2" borderId="6" xfId="0" applyNumberFormat="1" applyFont="1" applyFill="1" applyBorder="1" applyAlignment="1" applyProtection="1">
      <alignment horizontal="center" vertical="center"/>
    </xf>
    <xf numFmtId="10" fontId="27" fillId="2" borderId="7" xfId="0" applyNumberFormat="1" applyFont="1" applyFill="1" applyBorder="1" applyAlignment="1" applyProtection="1">
      <alignment horizontal="center" vertical="center"/>
    </xf>
    <xf numFmtId="10" fontId="2" fillId="0" borderId="0" xfId="2" applyNumberFormat="1" applyFont="1"/>
    <xf numFmtId="180" fontId="0" fillId="0" borderId="0" xfId="0" applyNumberFormat="1"/>
    <xf numFmtId="41" fontId="0" fillId="0" borderId="0" xfId="0" applyNumberFormat="1"/>
    <xf numFmtId="0" fontId="59" fillId="0" borderId="0" xfId="0" applyFont="1"/>
    <xf numFmtId="0" fontId="60" fillId="0" borderId="0" xfId="0" applyFont="1"/>
    <xf numFmtId="0" fontId="25" fillId="0" borderId="0" xfId="12" applyFont="1" applyAlignment="1">
      <alignment horizontal="left"/>
    </xf>
    <xf numFmtId="0" fontId="25" fillId="0" borderId="8" xfId="14" applyFont="1" applyBorder="1" applyAlignment="1">
      <alignment horizontal="left" vertical="center" wrapText="1"/>
    </xf>
    <xf numFmtId="0" fontId="25" fillId="0" borderId="16" xfId="14" applyFont="1" applyBorder="1" applyAlignment="1">
      <alignment horizontal="left" vertical="center" wrapText="1"/>
    </xf>
    <xf numFmtId="0" fontId="21" fillId="0" borderId="0" xfId="12" applyFont="1" applyAlignment="1">
      <alignment horizontal="left"/>
    </xf>
    <xf numFmtId="0" fontId="2" fillId="0" borderId="0" xfId="12" applyFont="1" applyAlignment="1">
      <alignment horizontal="left"/>
    </xf>
    <xf numFmtId="179" fontId="25" fillId="0" borderId="1" xfId="215" applyNumberFormat="1" applyFont="1" applyBorder="1" applyAlignment="1">
      <alignment horizontal="left" vertical="center" wrapText="1"/>
    </xf>
    <xf numFmtId="179" fontId="25" fillId="2" borderId="1" xfId="215" applyNumberFormat="1" applyFont="1" applyFill="1" applyBorder="1" applyAlignment="1" applyProtection="1">
      <alignment horizontal="left" vertical="center" wrapText="1"/>
    </xf>
    <xf numFmtId="179" fontId="25" fillId="0" borderId="2" xfId="215" applyNumberFormat="1" applyFont="1" applyBorder="1" applyAlignment="1">
      <alignment horizontal="left" vertical="center" wrapText="1"/>
    </xf>
    <xf numFmtId="0" fontId="60" fillId="0" borderId="0" xfId="12" applyFont="1"/>
    <xf numFmtId="179" fontId="26" fillId="0" borderId="1" xfId="215" applyNumberFormat="1" applyFont="1" applyBorder="1" applyAlignment="1">
      <alignment horizontal="left" vertical="center" wrapText="1"/>
    </xf>
    <xf numFmtId="43" fontId="26" fillId="0" borderId="9" xfId="215" applyFont="1" applyFill="1" applyBorder="1" applyAlignment="1">
      <alignment horizontal="center" vertical="center" wrapText="1"/>
    </xf>
    <xf numFmtId="0" fontId="61" fillId="0" borderId="0" xfId="12" applyFont="1"/>
    <xf numFmtId="179" fontId="26" fillId="0" borderId="1" xfId="215" applyNumberFormat="1" applyFont="1" applyBorder="1" applyAlignment="1">
      <alignment horizontal="center" vertical="center" wrapText="1"/>
    </xf>
    <xf numFmtId="179" fontId="25" fillId="0" borderId="1" xfId="215" applyNumberFormat="1" applyFont="1" applyBorder="1" applyAlignment="1">
      <alignment horizontal="right" vertical="center" wrapText="1"/>
    </xf>
    <xf numFmtId="179" fontId="25" fillId="0" borderId="2" xfId="215" applyNumberFormat="1" applyFont="1" applyFill="1" applyBorder="1" applyAlignment="1">
      <alignment horizontal="right" vertical="center" wrapText="1"/>
    </xf>
    <xf numFmtId="179" fontId="25" fillId="0" borderId="11" xfId="215" applyNumberFormat="1" applyFont="1" applyFill="1" applyBorder="1" applyAlignment="1">
      <alignment horizontal="right" vertical="center" wrapText="1"/>
    </xf>
    <xf numFmtId="179" fontId="21" fillId="0" borderId="0" xfId="12" applyNumberFormat="1" applyFont="1" applyFill="1"/>
    <xf numFmtId="3" fontId="26" fillId="0" borderId="8" xfId="7" applyNumberFormat="1" applyFont="1" applyFill="1" applyBorder="1" applyAlignment="1" applyProtection="1">
      <alignment vertical="center" shrinkToFit="1"/>
    </xf>
    <xf numFmtId="3" fontId="25" fillId="0" borderId="8" xfId="7" applyNumberFormat="1" applyFont="1" applyFill="1" applyBorder="1" applyAlignment="1" applyProtection="1">
      <alignment vertical="center" shrinkToFit="1"/>
    </xf>
    <xf numFmtId="0" fontId="25" fillId="0" borderId="8" xfId="7" applyFont="1" applyBorder="1" applyAlignment="1">
      <alignment horizontal="left" vertical="center" shrinkToFit="1"/>
    </xf>
    <xf numFmtId="0" fontId="30" fillId="0" borderId="8" xfId="7" applyFont="1" applyBorder="1" applyAlignment="1">
      <alignment horizontal="left" vertical="center" shrinkToFit="1"/>
    </xf>
    <xf numFmtId="0" fontId="26" fillId="0" borderId="8" xfId="7" applyFont="1" applyBorder="1" applyAlignment="1">
      <alignment horizontal="left" vertical="center" shrinkToFit="1"/>
    </xf>
    <xf numFmtId="179" fontId="2" fillId="0" borderId="0" xfId="0" applyNumberFormat="1" applyFont="1"/>
    <xf numFmtId="179" fontId="25" fillId="0" borderId="2" xfId="215" applyNumberFormat="1" applyFont="1" applyBorder="1" applyAlignment="1">
      <alignment horizontal="right" vertical="center" wrapText="1"/>
    </xf>
    <xf numFmtId="0" fontId="25" fillId="0" borderId="14" xfId="1" applyFont="1" applyBorder="1" applyAlignment="1">
      <alignment vertical="center" wrapText="1"/>
    </xf>
    <xf numFmtId="41" fontId="25" fillId="0" borderId="31" xfId="215" applyNumberFormat="1" applyFont="1" applyBorder="1" applyAlignment="1">
      <alignment horizontal="center" vertical="center"/>
    </xf>
    <xf numFmtId="43" fontId="25" fillId="0" borderId="18" xfId="215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/>
    </xf>
    <xf numFmtId="0" fontId="23" fillId="0" borderId="0" xfId="31" applyFont="1" applyFill="1" applyAlignment="1">
      <alignment vertical="center"/>
    </xf>
    <xf numFmtId="0" fontId="23" fillId="0" borderId="0" xfId="0" applyFont="1"/>
    <xf numFmtId="0" fontId="23" fillId="0" borderId="0" xfId="12" applyFont="1"/>
    <xf numFmtId="0" fontId="23" fillId="0" borderId="0" xfId="0" applyFont="1" applyAlignment="1">
      <alignment vertical="center"/>
    </xf>
    <xf numFmtId="0" fontId="23" fillId="0" borderId="0" xfId="2" applyFont="1"/>
    <xf numFmtId="0" fontId="23" fillId="0" borderId="0" xfId="9" applyFont="1">
      <alignment vertical="center"/>
    </xf>
    <xf numFmtId="0" fontId="23" fillId="0" borderId="0" xfId="6" applyFont="1"/>
    <xf numFmtId="0" fontId="23" fillId="0" borderId="0" xfId="1" applyFont="1"/>
    <xf numFmtId="0" fontId="25" fillId="0" borderId="0" xfId="0" applyFont="1"/>
    <xf numFmtId="178" fontId="25" fillId="0" borderId="0" xfId="0" applyNumberFormat="1" applyFont="1" applyAlignment="1">
      <alignment vertical="center"/>
    </xf>
    <xf numFmtId="0" fontId="29" fillId="0" borderId="0" xfId="217" applyFont="1">
      <alignment vertical="center"/>
    </xf>
    <xf numFmtId="0" fontId="25" fillId="3" borderId="0" xfId="31" applyFont="1" applyFill="1" applyAlignment="1">
      <alignment horizontal="right" vertical="center"/>
    </xf>
    <xf numFmtId="0" fontId="25" fillId="0" borderId="0" xfId="6" applyFont="1"/>
    <xf numFmtId="41" fontId="25" fillId="0" borderId="1" xfId="215" applyNumberFormat="1" applyFont="1" applyBorder="1" applyAlignment="1" applyProtection="1">
      <alignment horizontal="right" vertical="center"/>
      <protection locked="0"/>
    </xf>
    <xf numFmtId="43" fontId="25" fillId="0" borderId="9" xfId="215" applyNumberFormat="1" applyFont="1" applyBorder="1" applyAlignment="1">
      <alignment vertical="center"/>
    </xf>
    <xf numFmtId="43" fontId="25" fillId="0" borderId="12" xfId="215" applyNumberFormat="1" applyFont="1" applyBorder="1" applyAlignment="1">
      <alignment vertical="center"/>
    </xf>
    <xf numFmtId="41" fontId="25" fillId="0" borderId="9" xfId="215" applyNumberFormat="1" applyFont="1" applyBorder="1" applyAlignment="1" applyProtection="1">
      <alignment horizontal="right" vertical="center"/>
      <protection locked="0"/>
    </xf>
    <xf numFmtId="41" fontId="25" fillId="3" borderId="1" xfId="31" applyNumberFormat="1" applyFont="1" applyFill="1" applyBorder="1" applyAlignment="1" applyProtection="1">
      <alignment horizontal="right" vertical="center"/>
    </xf>
    <xf numFmtId="41" fontId="25" fillId="3" borderId="9" xfId="31" applyNumberFormat="1" applyFont="1" applyFill="1" applyBorder="1" applyAlignment="1" applyProtection="1">
      <alignment horizontal="right" vertical="center"/>
    </xf>
    <xf numFmtId="0" fontId="25" fillId="0" borderId="0" xfId="31" applyFont="1"/>
    <xf numFmtId="0" fontId="25" fillId="3" borderId="1" xfId="10" applyFont="1" applyFill="1" applyBorder="1" applyAlignment="1">
      <alignment horizontal="center" vertical="center" wrapText="1"/>
    </xf>
    <xf numFmtId="0" fontId="25" fillId="0" borderId="9" xfId="31" applyNumberFormat="1" applyFont="1" applyFill="1" applyBorder="1" applyAlignment="1">
      <alignment horizontal="center" vertical="center" wrapText="1"/>
    </xf>
    <xf numFmtId="0" fontId="26" fillId="0" borderId="8" xfId="121" applyFont="1" applyFill="1" applyBorder="1" applyAlignment="1">
      <alignment vertical="center"/>
    </xf>
    <xf numFmtId="0" fontId="26" fillId="0" borderId="0" xfId="31" applyFont="1"/>
    <xf numFmtId="0" fontId="26" fillId="0" borderId="0" xfId="0" applyFont="1"/>
    <xf numFmtId="177" fontId="25" fillId="0" borderId="8" xfId="121" applyNumberFormat="1" applyFont="1" applyFill="1" applyBorder="1" applyAlignment="1" applyProtection="1">
      <alignment horizontal="left" vertical="center"/>
      <protection locked="0"/>
    </xf>
    <xf numFmtId="41" fontId="25" fillId="2" borderId="9" xfId="31" applyNumberFormat="1" applyFont="1" applyFill="1" applyBorder="1" applyAlignment="1">
      <alignment horizontal="center" vertical="center"/>
    </xf>
    <xf numFmtId="181" fontId="25" fillId="0" borderId="8" xfId="121" applyNumberFormat="1" applyFont="1" applyFill="1" applyBorder="1" applyAlignment="1" applyProtection="1">
      <alignment horizontal="left" vertical="center"/>
      <protection locked="0"/>
    </xf>
    <xf numFmtId="0" fontId="25" fillId="0" borderId="8" xfId="121" applyFont="1" applyFill="1" applyBorder="1" applyAlignment="1">
      <alignment vertical="center"/>
    </xf>
    <xf numFmtId="177" fontId="26" fillId="0" borderId="8" xfId="121" applyNumberFormat="1" applyFont="1" applyFill="1" applyBorder="1" applyAlignment="1" applyProtection="1">
      <alignment horizontal="left" vertical="center"/>
      <protection locked="0"/>
    </xf>
    <xf numFmtId="181" fontId="26" fillId="0" borderId="8" xfId="121" applyNumberFormat="1" applyFont="1" applyFill="1" applyBorder="1" applyAlignment="1" applyProtection="1">
      <alignment horizontal="left" vertical="center"/>
      <protection locked="0"/>
    </xf>
    <xf numFmtId="0" fontId="25" fillId="0" borderId="8" xfId="121" applyFont="1" applyBorder="1" applyAlignment="1">
      <alignment vertical="center"/>
    </xf>
    <xf numFmtId="0" fontId="26" fillId="0" borderId="8" xfId="121" applyFont="1" applyBorder="1" applyAlignment="1">
      <alignment vertical="center"/>
    </xf>
    <xf numFmtId="41" fontId="25" fillId="2" borderId="9" xfId="31" applyNumberFormat="1" applyFont="1" applyFill="1" applyBorder="1" applyAlignment="1" applyProtection="1">
      <alignment horizontal="center" vertical="center"/>
      <protection locked="0"/>
    </xf>
    <xf numFmtId="0" fontId="26" fillId="0" borderId="10" xfId="121" applyFont="1" applyFill="1" applyBorder="1" applyAlignment="1">
      <alignment horizontal="center" vertical="center"/>
    </xf>
    <xf numFmtId="41" fontId="25" fillId="3" borderId="11" xfId="121" applyNumberFormat="1" applyFont="1" applyFill="1" applyBorder="1" applyAlignment="1">
      <alignment horizontal="center" vertical="center"/>
    </xf>
    <xf numFmtId="41" fontId="25" fillId="3" borderId="12" xfId="121" applyNumberFormat="1" applyFont="1" applyFill="1" applyBorder="1" applyAlignment="1">
      <alignment horizontal="center" vertical="center"/>
    </xf>
    <xf numFmtId="179" fontId="25" fillId="0" borderId="1" xfId="215" applyNumberFormat="1" applyFont="1" applyBorder="1" applyAlignment="1">
      <alignment horizontal="left" vertical="center"/>
    </xf>
    <xf numFmtId="49" fontId="26" fillId="0" borderId="8" xfId="13" applyNumberFormat="1" applyFont="1" applyBorder="1" applyAlignment="1">
      <alignment horizontal="left" vertical="center"/>
    </xf>
    <xf numFmtId="49" fontId="25" fillId="0" borderId="8" xfId="13" applyNumberFormat="1" applyFont="1" applyBorder="1" applyAlignment="1">
      <alignment horizontal="left" vertical="center"/>
    </xf>
    <xf numFmtId="49" fontId="25" fillId="0" borderId="16" xfId="13" applyNumberFormat="1" applyFont="1" applyBorder="1" applyAlignment="1">
      <alignment horizontal="left" vertical="center"/>
    </xf>
    <xf numFmtId="0" fontId="25" fillId="0" borderId="33" xfId="13" applyFont="1" applyBorder="1" applyAlignment="1">
      <alignment horizontal="left" vertical="center" wrapText="1"/>
    </xf>
    <xf numFmtId="179" fontId="25" fillId="0" borderId="3" xfId="215" applyNumberFormat="1" applyFont="1" applyBorder="1" applyAlignment="1">
      <alignment horizontal="left" vertical="center" wrapText="1"/>
    </xf>
    <xf numFmtId="179" fontId="25" fillId="0" borderId="3" xfId="215" applyNumberFormat="1" applyFont="1" applyFill="1" applyBorder="1" applyAlignment="1" applyProtection="1">
      <alignment horizontal="right" vertical="center" wrapText="1"/>
    </xf>
    <xf numFmtId="43" fontId="25" fillId="0" borderId="15" xfId="215" applyFont="1" applyFill="1" applyBorder="1" applyAlignment="1">
      <alignment horizontal="center" vertical="center" wrapText="1"/>
    </xf>
    <xf numFmtId="49" fontId="25" fillId="0" borderId="33" xfId="13" applyNumberFormat="1" applyFont="1" applyBorder="1" applyAlignment="1">
      <alignment horizontal="left" vertical="center"/>
    </xf>
    <xf numFmtId="179" fontId="25" fillId="3" borderId="3" xfId="215" applyNumberFormat="1" applyFont="1" applyFill="1" applyBorder="1" applyAlignment="1" applyProtection="1">
      <alignment horizontal="right" vertical="center" wrapText="1"/>
    </xf>
    <xf numFmtId="179" fontId="25" fillId="0" borderId="3" xfId="215" applyNumberFormat="1" applyFont="1" applyBorder="1" applyAlignment="1">
      <alignment horizontal="right" vertical="center" wrapText="1"/>
    </xf>
    <xf numFmtId="49" fontId="25" fillId="0" borderId="14" xfId="13" applyNumberFormat="1" applyFont="1" applyBorder="1" applyAlignment="1">
      <alignment horizontal="left" vertical="center"/>
    </xf>
    <xf numFmtId="179" fontId="25" fillId="0" borderId="31" xfId="215" applyNumberFormat="1" applyFont="1" applyBorder="1" applyAlignment="1">
      <alignment horizontal="left" vertical="center" wrapText="1"/>
    </xf>
    <xf numFmtId="179" fontId="25" fillId="0" borderId="31" xfId="215" applyNumberFormat="1" applyFont="1" applyBorder="1" applyAlignment="1">
      <alignment horizontal="center" vertical="center" wrapText="1"/>
    </xf>
    <xf numFmtId="43" fontId="25" fillId="0" borderId="18" xfId="215" applyFont="1" applyFill="1" applyBorder="1" applyAlignment="1">
      <alignment horizontal="center" vertical="center" wrapText="1"/>
    </xf>
    <xf numFmtId="179" fontId="26" fillId="0" borderId="31" xfId="215" applyNumberFormat="1" applyFont="1" applyBorder="1" applyAlignment="1">
      <alignment horizontal="left" vertical="center" wrapText="1"/>
    </xf>
    <xf numFmtId="179" fontId="26" fillId="0" borderId="31" xfId="215" applyNumberFormat="1" applyFont="1" applyBorder="1" applyAlignment="1">
      <alignment horizontal="center" vertical="center" wrapText="1"/>
    </xf>
    <xf numFmtId="43" fontId="26" fillId="0" borderId="18" xfId="215" applyFont="1" applyFill="1" applyBorder="1" applyAlignment="1">
      <alignment horizontal="center" vertical="center" wrapText="1"/>
    </xf>
    <xf numFmtId="43" fontId="25" fillId="0" borderId="1" xfId="215" applyFont="1" applyFill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  <xf numFmtId="41" fontId="25" fillId="0" borderId="1" xfId="215" applyNumberFormat="1" applyFont="1" applyFill="1" applyBorder="1" applyAlignment="1" applyProtection="1">
      <alignment horizontal="right" vertical="center"/>
    </xf>
    <xf numFmtId="41" fontId="25" fillId="0" borderId="2" xfId="215" applyNumberFormat="1" applyFont="1" applyFill="1" applyBorder="1" applyAlignment="1" applyProtection="1">
      <alignment horizontal="right" vertical="center"/>
    </xf>
    <xf numFmtId="41" fontId="25" fillId="3" borderId="1" xfId="215" applyNumberFormat="1" applyFont="1" applyFill="1" applyBorder="1" applyAlignment="1" applyProtection="1">
      <alignment horizontal="right" vertical="center"/>
    </xf>
    <xf numFmtId="41" fontId="25" fillId="0" borderId="1" xfId="215" applyNumberFormat="1" applyFont="1" applyFill="1" applyBorder="1" applyAlignment="1">
      <alignment horizontal="right" vertical="center"/>
    </xf>
    <xf numFmtId="41" fontId="25" fillId="0" borderId="11" xfId="215" applyNumberFormat="1" applyFont="1" applyFill="1" applyBorder="1" applyAlignment="1">
      <alignment horizontal="right" vertical="center"/>
    </xf>
    <xf numFmtId="0" fontId="26" fillId="0" borderId="34" xfId="0" applyFont="1" applyFill="1" applyBorder="1" applyAlignment="1">
      <alignment horizontal="center" vertical="center" wrapText="1"/>
    </xf>
    <xf numFmtId="179" fontId="25" fillId="0" borderId="19" xfId="215" applyNumberFormat="1" applyFont="1" applyBorder="1" applyAlignment="1">
      <alignment horizontal="center" vertical="center"/>
    </xf>
    <xf numFmtId="179" fontId="25" fillId="0" borderId="30" xfId="215" applyNumberFormat="1" applyFont="1" applyBorder="1" applyAlignment="1">
      <alignment horizontal="center" vertical="center"/>
    </xf>
    <xf numFmtId="43" fontId="25" fillId="3" borderId="1" xfId="215" applyNumberFormat="1" applyFont="1" applyFill="1" applyBorder="1" applyAlignment="1" applyProtection="1">
      <alignment horizontal="right" vertical="center"/>
    </xf>
    <xf numFmtId="43" fontId="25" fillId="3" borderId="11" xfId="215" applyNumberFormat="1" applyFont="1" applyFill="1" applyBorder="1" applyAlignment="1" applyProtection="1">
      <alignment horizontal="right" vertical="center"/>
    </xf>
    <xf numFmtId="49" fontId="26" fillId="0" borderId="8" xfId="13" applyNumberFormat="1" applyFont="1" applyBorder="1" applyAlignment="1">
      <alignment horizontal="left" vertical="center" wrapText="1"/>
    </xf>
    <xf numFmtId="49" fontId="25" fillId="0" borderId="8" xfId="13" applyNumberFormat="1" applyFont="1" applyBorder="1" applyAlignment="1">
      <alignment horizontal="left" vertical="center" wrapText="1"/>
    </xf>
    <xf numFmtId="49" fontId="25" fillId="0" borderId="8" xfId="14" applyNumberFormat="1" applyFont="1" applyBorder="1" applyAlignment="1">
      <alignment horizontal="left" vertical="center" wrapText="1"/>
    </xf>
    <xf numFmtId="49" fontId="26" fillId="0" borderId="8" xfId="14" applyNumberFormat="1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shrinkToFit="1"/>
    </xf>
    <xf numFmtId="43" fontId="25" fillId="0" borderId="31" xfId="215" applyNumberFormat="1" applyFont="1" applyBorder="1" applyAlignment="1">
      <alignment horizontal="center" vertical="center"/>
    </xf>
    <xf numFmtId="43" fontId="25" fillId="0" borderId="18" xfId="215" applyNumberFormat="1" applyFont="1" applyBorder="1" applyAlignment="1">
      <alignment horizontal="center" vertical="center"/>
    </xf>
    <xf numFmtId="41" fontId="25" fillId="2" borderId="1" xfId="215" applyNumberFormat="1" applyFont="1" applyFill="1" applyBorder="1" applyAlignment="1" applyProtection="1">
      <alignment horizontal="right" vertical="center"/>
    </xf>
    <xf numFmtId="41" fontId="25" fillId="0" borderId="1" xfId="215" applyNumberFormat="1" applyFont="1" applyFill="1" applyBorder="1" applyAlignment="1">
      <alignment horizontal="center" vertical="center"/>
    </xf>
    <xf numFmtId="41" fontId="25" fillId="0" borderId="1" xfId="3" applyNumberFormat="1" applyFont="1" applyBorder="1" applyAlignment="1" applyProtection="1">
      <alignment horizontal="right" vertical="center"/>
      <protection locked="0"/>
    </xf>
    <xf numFmtId="41" fontId="25" fillId="0" borderId="11" xfId="215" applyNumberFormat="1" applyFont="1" applyBorder="1" applyAlignment="1">
      <alignment horizontal="right" vertical="center"/>
    </xf>
    <xf numFmtId="43" fontId="25" fillId="0" borderId="9" xfId="215" applyNumberFormat="1" applyFont="1" applyBorder="1" applyAlignment="1">
      <alignment horizontal="right" vertical="center"/>
    </xf>
    <xf numFmtId="43" fontId="25" fillId="0" borderId="1" xfId="215" applyNumberFormat="1" applyFont="1" applyFill="1" applyBorder="1" applyAlignment="1">
      <alignment horizontal="right" vertical="center"/>
    </xf>
    <xf numFmtId="43" fontId="25" fillId="0" borderId="12" xfId="215" applyNumberFormat="1" applyFont="1" applyBorder="1" applyAlignment="1">
      <alignment horizontal="right" vertical="center"/>
    </xf>
    <xf numFmtId="41" fontId="29" fillId="0" borderId="1" xfId="216" applyNumberFormat="1" applyFont="1" applyBorder="1" applyAlignment="1">
      <alignment horizontal="right" vertical="center"/>
    </xf>
    <xf numFmtId="41" fontId="29" fillId="0" borderId="4" xfId="216" applyNumberFormat="1" applyFont="1" applyBorder="1" applyAlignment="1">
      <alignment horizontal="right" vertical="center"/>
    </xf>
    <xf numFmtId="41" fontId="29" fillId="0" borderId="11" xfId="216" applyNumberFormat="1" applyFont="1" applyBorder="1" applyAlignment="1">
      <alignment horizontal="right" vertical="center"/>
    </xf>
    <xf numFmtId="41" fontId="25" fillId="0" borderId="2" xfId="215" applyNumberFormat="1" applyFont="1" applyFill="1" applyBorder="1" applyAlignment="1">
      <alignment horizontal="center" vertical="center"/>
    </xf>
    <xf numFmtId="41" fontId="25" fillId="0" borderId="11" xfId="215" applyNumberFormat="1" applyFont="1" applyFill="1" applyBorder="1" applyAlignment="1">
      <alignment horizontal="center" vertical="center"/>
    </xf>
    <xf numFmtId="41" fontId="25" fillId="2" borderId="35" xfId="31" applyNumberFormat="1" applyFont="1" applyFill="1" applyBorder="1" applyAlignment="1">
      <alignment horizontal="center" vertical="center"/>
    </xf>
    <xf numFmtId="41" fontId="25" fillId="2" borderId="1" xfId="31" applyNumberFormat="1" applyFont="1" applyFill="1" applyBorder="1" applyAlignment="1">
      <alignment horizontal="center" vertical="center"/>
    </xf>
    <xf numFmtId="180" fontId="29" fillId="0" borderId="9" xfId="216" applyNumberFormat="1" applyFont="1" applyBorder="1">
      <alignment vertical="center"/>
    </xf>
    <xf numFmtId="0" fontId="26" fillId="0" borderId="8" xfId="9" applyFont="1" applyBorder="1" applyAlignment="1">
      <alignment horizontal="center" vertical="center"/>
    </xf>
    <xf numFmtId="3" fontId="25" fillId="0" borderId="19" xfId="7" applyNumberFormat="1" applyFont="1" applyFill="1" applyBorder="1" applyAlignment="1" applyProtection="1">
      <alignment vertical="center"/>
    </xf>
    <xf numFmtId="179" fontId="25" fillId="0" borderId="1" xfId="215" applyNumberFormat="1" applyFont="1" applyFill="1" applyBorder="1" applyAlignment="1">
      <alignment horizontal="right" vertical="center" shrinkToFit="1"/>
    </xf>
    <xf numFmtId="0" fontId="23" fillId="0" borderId="0" xfId="1" applyFont="1" applyAlignment="1">
      <alignment horizontal="center"/>
    </xf>
    <xf numFmtId="0" fontId="23" fillId="0" borderId="0" xfId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5" xfId="12" applyNumberFormat="1" applyFont="1" applyBorder="1" applyAlignment="1">
      <alignment horizontal="center" vertical="center"/>
    </xf>
    <xf numFmtId="0" fontId="26" fillId="0" borderId="6" xfId="12" applyNumberFormat="1" applyFont="1" applyBorder="1" applyAlignment="1">
      <alignment horizontal="center" vertical="center"/>
    </xf>
    <xf numFmtId="0" fontId="26" fillId="0" borderId="7" xfId="12" applyNumberFormat="1" applyFont="1" applyBorder="1" applyAlignment="1">
      <alignment horizontal="center" vertical="center"/>
    </xf>
    <xf numFmtId="0" fontId="23" fillId="0" borderId="0" xfId="6" applyFont="1" applyBorder="1" applyAlignment="1">
      <alignment horizontal="center" vertical="center"/>
    </xf>
    <xf numFmtId="0" fontId="25" fillId="0" borderId="0" xfId="6" applyFont="1" applyBorder="1" applyAlignment="1">
      <alignment horizontal="right" vertical="center" wrapText="1"/>
    </xf>
    <xf numFmtId="0" fontId="25" fillId="0" borderId="0" xfId="1" applyFont="1" applyBorder="1" applyAlignment="1">
      <alignment vertical="center" wrapText="1"/>
    </xf>
    <xf numFmtId="0" fontId="23" fillId="0" borderId="0" xfId="9" applyFont="1" applyAlignment="1">
      <alignment horizontal="center" vertical="center"/>
    </xf>
    <xf numFmtId="0" fontId="9" fillId="0" borderId="0" xfId="1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4" fillId="0" borderId="0" xfId="216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0" xfId="31" applyNumberFormat="1" applyFont="1" applyFill="1" applyAlignment="1">
      <alignment horizontal="center" vertical="center" wrapText="1"/>
    </xf>
    <xf numFmtId="0" fontId="25" fillId="0" borderId="5" xfId="31" applyNumberFormat="1" applyFont="1" applyFill="1" applyBorder="1" applyAlignment="1">
      <alignment horizontal="center" vertical="center" wrapText="1"/>
    </xf>
    <xf numFmtId="0" fontId="25" fillId="0" borderId="8" xfId="31" applyNumberFormat="1" applyFont="1" applyFill="1" applyBorder="1" applyAlignment="1">
      <alignment horizontal="center" vertical="center" wrapText="1"/>
    </xf>
    <xf numFmtId="0" fontId="25" fillId="0" borderId="6" xfId="10" applyFont="1" applyFill="1" applyBorder="1" applyAlignment="1">
      <alignment horizontal="center" vertical="center" wrapText="1"/>
    </xf>
    <xf numFmtId="0" fontId="25" fillId="0" borderId="7" xfId="10" applyFont="1" applyFill="1" applyBorder="1" applyAlignment="1">
      <alignment horizontal="center" vertical="center" wrapText="1"/>
    </xf>
    <xf numFmtId="0" fontId="25" fillId="3" borderId="1" xfId="10" applyFont="1" applyFill="1" applyBorder="1" applyAlignment="1">
      <alignment horizontal="center" vertical="center" wrapText="1"/>
    </xf>
    <xf numFmtId="0" fontId="25" fillId="0" borderId="1" xfId="10" applyFont="1" applyFill="1" applyBorder="1" applyAlignment="1">
      <alignment horizontal="center" vertical="center" wrapText="1"/>
    </xf>
    <xf numFmtId="0" fontId="25" fillId="0" borderId="9" xfId="10" applyFont="1" applyFill="1" applyBorder="1" applyAlignment="1">
      <alignment horizontal="center" vertical="center" wrapText="1"/>
    </xf>
    <xf numFmtId="0" fontId="26" fillId="0" borderId="10" xfId="15" applyFont="1" applyBorder="1" applyAlignment="1">
      <alignment horizontal="center" vertical="center" wrapText="1"/>
    </xf>
    <xf numFmtId="0" fontId="26" fillId="0" borderId="11" xfId="15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wrapText="1"/>
    </xf>
    <xf numFmtId="0" fontId="26" fillId="0" borderId="32" xfId="15" applyFont="1" applyBorder="1" applyAlignment="1">
      <alignment horizontal="center" vertical="center" wrapText="1"/>
    </xf>
    <xf numFmtId="0" fontId="26" fillId="0" borderId="30" xfId="15" applyFont="1" applyBorder="1" applyAlignment="1">
      <alignment horizontal="center" vertical="center" wrapText="1"/>
    </xf>
  </cellXfs>
  <cellStyles count="1677">
    <cellStyle name="_2015年市本级财力测算(12.11)" xfId="19"/>
    <cellStyle name="_ET_STYLE_NoName_00_" xfId="20"/>
    <cellStyle name="_ET_STYLE_NoName_00_ 2" xfId="286"/>
    <cellStyle name="0,0_x000d__x000a_NA_x000d__x000a_" xfId="21"/>
    <cellStyle name="20% - 强调文字颜色 1 2" xfId="287"/>
    <cellStyle name="20% - 强调文字颜色 2 2" xfId="288"/>
    <cellStyle name="20% - 强调文字颜色 3 2" xfId="289"/>
    <cellStyle name="20% - 强调文字颜色 4 2" xfId="290"/>
    <cellStyle name="20% - 强调文字颜色 5 2" xfId="291"/>
    <cellStyle name="20% - 强调文字颜色 6 2" xfId="292"/>
    <cellStyle name="40% - 强调文字颜色 1 2" xfId="293"/>
    <cellStyle name="40% - 强调文字颜色 2 2" xfId="294"/>
    <cellStyle name="40% - 强调文字颜色 3 2" xfId="295"/>
    <cellStyle name="40% - 强调文字颜色 4 2" xfId="296"/>
    <cellStyle name="40% - 强调文字颜色 5 2" xfId="297"/>
    <cellStyle name="40% - 强调文字颜色 6 2" xfId="298"/>
    <cellStyle name="60% - 强调文字颜色 1 2" xfId="299"/>
    <cellStyle name="60% - 强调文字颜色 2 2" xfId="300"/>
    <cellStyle name="60% - 强调文字颜色 3 2" xfId="301"/>
    <cellStyle name="60% - 强调文字颜色 4 2" xfId="302"/>
    <cellStyle name="60% - 强调文字颜色 5 2" xfId="303"/>
    <cellStyle name="60% - 强调文字颜色 6 2" xfId="304"/>
    <cellStyle name="ColLevel_0" xfId="22"/>
    <cellStyle name="no dec" xfId="1672"/>
    <cellStyle name="Normal_APR" xfId="1670"/>
    <cellStyle name="RowLevel_0" xfId="23"/>
    <cellStyle name="百分比 2" xfId="24"/>
    <cellStyle name="百分比 2 2" xfId="25"/>
    <cellStyle name="标题 1 2" xfId="306"/>
    <cellStyle name="标题 2 2" xfId="307"/>
    <cellStyle name="标题 2 7 5" xfId="308"/>
    <cellStyle name="标题 3 2" xfId="309"/>
    <cellStyle name="标题 4 2" xfId="310"/>
    <cellStyle name="标题 5" xfId="305"/>
    <cellStyle name="差 2" xfId="311"/>
    <cellStyle name="差_2014年大通湖调整预算数据表格上报改2" xfId="312"/>
    <cellStyle name="差_2015年上半年执行执行表格(8.27常委会)" xfId="313"/>
    <cellStyle name="差_2015年市本级全口径预算草案 - 副本" xfId="26"/>
    <cellStyle name="差_2015年市本级全口径预算草案 - 副本 2" xfId="1649"/>
    <cellStyle name="差_2015年市本级全口径预算草案 - 副本 3" xfId="234"/>
    <cellStyle name="差_大通湖" xfId="27"/>
    <cellStyle name="差_大通湖2013年调整预算表" xfId="315"/>
    <cellStyle name="差_大通湖2013年调整预算表(定稿）" xfId="316"/>
    <cellStyle name="差_附件2 益阳市市级国有资本经营预算表(4)" xfId="28"/>
    <cellStyle name="差_附件2 益阳市市级国有资本经营预算表(4) 2" xfId="1650"/>
    <cellStyle name="差_附件2 益阳市市级国有资本经营预算表(4) 3" xfId="235"/>
    <cellStyle name="差_附件2 益阳市市级国有资本经营预算表(定稿)" xfId="29"/>
    <cellStyle name="差_附件2 益阳市市级国有资本经营预算表(定稿) 2" xfId="1651"/>
    <cellStyle name="差_附件2 益阳市市级国有资本经营预算表(定稿) 3" xfId="236"/>
    <cellStyle name="差_高新区2015年上半年执行执行表 " xfId="318"/>
    <cellStyle name="差_高新区2015年调整预算数据表格（修改）" xfId="317"/>
    <cellStyle name="差_长沙" xfId="30"/>
    <cellStyle name="差_长沙 2" xfId="1652"/>
    <cellStyle name="差_长沙 3" xfId="284"/>
    <cellStyle name="差_长沙_执行14预算15年人代会报表（主席团100份1.16定稿）" xfId="314"/>
    <cellStyle name="差_执行14预算15年人代会报表（主席团100份1.16定稿）" xfId="319"/>
    <cellStyle name="常规" xfId="0" builtinId="0"/>
    <cellStyle name="常规 10" xfId="31"/>
    <cellStyle name="常规 10 10" xfId="250"/>
    <cellStyle name="常规 10 10 2 2" xfId="1676"/>
    <cellStyle name="常规 10 2" xfId="32"/>
    <cellStyle name="常规 10 2 2" xfId="33"/>
    <cellStyle name="常规 10 2 2 2" xfId="221"/>
    <cellStyle name="常规 10 2 2 2 2" xfId="413"/>
    <cellStyle name="常规 10 2 2 2 2 2" xfId="266"/>
    <cellStyle name="常规 10 2 2 2 3" xfId="384"/>
    <cellStyle name="常规 10 2 2 3" xfId="383"/>
    <cellStyle name="常规 10 2 2 4" xfId="408"/>
    <cellStyle name="常规 10 2 3" xfId="34"/>
    <cellStyle name="常规 10 2 3 2" xfId="255"/>
    <cellStyle name="常规 10 2 3 2 2" xfId="256"/>
    <cellStyle name="常规 10 2 3 3" xfId="403"/>
    <cellStyle name="常规 10 2 3 4" xfId="382"/>
    <cellStyle name="常规 10 2 4" xfId="35"/>
    <cellStyle name="常规 10 2 4 2" xfId="220"/>
    <cellStyle name="常规 10 2 5" xfId="410"/>
    <cellStyle name="常规 10 2_执行14预算15年人代会报表（主席团100份1.16定稿）" xfId="320"/>
    <cellStyle name="常规 10 3" xfId="36"/>
    <cellStyle name="常规 10 3 2" xfId="37"/>
    <cellStyle name="常规 10 3 2 2" xfId="390"/>
    <cellStyle name="常规 10 3 2 2 2" xfId="402"/>
    <cellStyle name="常规 10 3 2 3" xfId="275"/>
    <cellStyle name="常规 10 3 2 4" xfId="257"/>
    <cellStyle name="常规 10 3 3" xfId="38"/>
    <cellStyle name="常规 10 3 3 2" xfId="219"/>
    <cellStyle name="常规 10 3 4" xfId="39"/>
    <cellStyle name="常规 10 3 5" xfId="218"/>
    <cellStyle name="常规 10 3_执行14预算15年人代会报表（主席团100份1.16定稿）" xfId="321"/>
    <cellStyle name="常规 10 4" xfId="40"/>
    <cellStyle name="常规 10 4 2" xfId="41"/>
    <cellStyle name="常规 10 4 2 2" xfId="387"/>
    <cellStyle name="常规 10 4 2 2 2" xfId="379"/>
    <cellStyle name="常规 10 4 2 3" xfId="378"/>
    <cellStyle name="常规 10 4 2 4" xfId="381"/>
    <cellStyle name="常规 10 4 3" xfId="42"/>
    <cellStyle name="常规 10 4 3 2" xfId="377"/>
    <cellStyle name="常规 10 4 4" xfId="43"/>
    <cellStyle name="常规 10 4 5" xfId="258"/>
    <cellStyle name="常规 10 4_执行14预算15年人代会报表（主席团100份1.16定稿）" xfId="322"/>
    <cellStyle name="常规 10 5" xfId="44"/>
    <cellStyle name="常规 10 5 2" xfId="375"/>
    <cellStyle name="常规 10 5 2 2" xfId="372"/>
    <cellStyle name="常规 10 5 3" xfId="397"/>
    <cellStyle name="常规 10 5 4" xfId="376"/>
    <cellStyle name="常规 10 6" xfId="45"/>
    <cellStyle name="常规 10 6 2" xfId="225"/>
    <cellStyle name="常规 10 7" xfId="46"/>
    <cellStyle name="常规 10 8" xfId="47"/>
    <cellStyle name="常规 10 9" xfId="48"/>
    <cellStyle name="常规 10_长沙" xfId="17"/>
    <cellStyle name="常规 11" xfId="49"/>
    <cellStyle name="常规 11 10" xfId="374"/>
    <cellStyle name="常规 11 2" xfId="50"/>
    <cellStyle name="常规 11 2 2" xfId="51"/>
    <cellStyle name="常规 11 2 2 2" xfId="373"/>
    <cellStyle name="常规 11 2 2 2 2" xfId="246"/>
    <cellStyle name="常规 11 2 2 3" xfId="259"/>
    <cellStyle name="常规 11 2 2 4" xfId="224"/>
    <cellStyle name="常规 11 2 3" xfId="52"/>
    <cellStyle name="常规 11 2 3 2" xfId="401"/>
    <cellStyle name="常规 11 2 4" xfId="53"/>
    <cellStyle name="常规 11 2 5" xfId="400"/>
    <cellStyle name="常规 11 2_执行14预算15年人代会报表（主席团100份1.16定稿）" xfId="323"/>
    <cellStyle name="常规 11 3" xfId="54"/>
    <cellStyle name="常规 11 3 2" xfId="55"/>
    <cellStyle name="常规 11 3 2 2" xfId="267"/>
    <cellStyle name="常规 11 3 2 2 2" xfId="226"/>
    <cellStyle name="常规 11 3 2 3" xfId="399"/>
    <cellStyle name="常规 11 3 2 4" xfId="260"/>
    <cellStyle name="常规 11 3 3" xfId="56"/>
    <cellStyle name="常规 11 3 3 2" xfId="398"/>
    <cellStyle name="常规 11 3 4" xfId="57"/>
    <cellStyle name="常规 11 3 5" xfId="270"/>
    <cellStyle name="常规 11 3_执行14预算15年人代会报表（主席团100份1.16定稿）" xfId="324"/>
    <cellStyle name="常规 11 4" xfId="58"/>
    <cellStyle name="常规 11 4 2" xfId="59"/>
    <cellStyle name="常规 11 4 2 2" xfId="227"/>
    <cellStyle name="常规 11 4 2 2 2" xfId="228"/>
    <cellStyle name="常规 11 4 2 3" xfId="396"/>
    <cellStyle name="常规 11 4 2 4" xfId="271"/>
    <cellStyle name="常规 11 4 3" xfId="60"/>
    <cellStyle name="常规 11 4 3 2" xfId="395"/>
    <cellStyle name="常规 11 4 4" xfId="61"/>
    <cellStyle name="常规 11 4 5" xfId="394"/>
    <cellStyle name="常规 11 4_执行14预算15年人代会报表（主席团100份1.16定稿）" xfId="325"/>
    <cellStyle name="常规 11 5" xfId="62"/>
    <cellStyle name="常规 11 5 2" xfId="276"/>
    <cellStyle name="常规 11 5 2 2" xfId="389"/>
    <cellStyle name="常规 11 5 2 2 2" xfId="262"/>
    <cellStyle name="常规 11 5 2 3" xfId="222"/>
    <cellStyle name="常规 11 5 3" xfId="282"/>
    <cellStyle name="常规 11 5 4" xfId="261"/>
    <cellStyle name="常规 11 6" xfId="63"/>
    <cellStyle name="常规 11 6 2" xfId="285"/>
    <cellStyle name="常规 11 6 2 2" xfId="279"/>
    <cellStyle name="常规 11 6 3" xfId="278"/>
    <cellStyle name="常规 11 6 4" xfId="283"/>
    <cellStyle name="常规 11 7" xfId="64"/>
    <cellStyle name="常规 11 7 2" xfId="272"/>
    <cellStyle name="常规 11 7 2 2" xfId="280"/>
    <cellStyle name="常规 11 7 3" xfId="393"/>
    <cellStyle name="常规 11 7 4" xfId="404"/>
    <cellStyle name="常规 11 8" xfId="65"/>
    <cellStyle name="常规 11 8 2" xfId="281"/>
    <cellStyle name="常规 11 9" xfId="66"/>
    <cellStyle name="常规 11_长沙" xfId="67"/>
    <cellStyle name="常规 12" xfId="68"/>
    <cellStyle name="常规 12 10" xfId="277"/>
    <cellStyle name="常规 12 2" xfId="69"/>
    <cellStyle name="常规 12 2 2" xfId="70"/>
    <cellStyle name="常规 12 2 3" xfId="71"/>
    <cellStyle name="常规 12 2 4" xfId="72"/>
    <cellStyle name="常规 12 2_执行14预算15年人代会报表（主席团100份1.16定稿）" xfId="326"/>
    <cellStyle name="常规 12 3" xfId="73"/>
    <cellStyle name="常规 12 3 2" xfId="74"/>
    <cellStyle name="常规 12 3 3" xfId="75"/>
    <cellStyle name="常规 12 3 4" xfId="76"/>
    <cellStyle name="常规 12 3_执行14预算15年人代会报表（主席团100份1.16定稿）" xfId="327"/>
    <cellStyle name="常规 12 4" xfId="77"/>
    <cellStyle name="常规 12 4 2" xfId="78"/>
    <cellStyle name="常规 12 4 3" xfId="79"/>
    <cellStyle name="常规 12 4 4" xfId="80"/>
    <cellStyle name="常规 12 4_执行14预算15年人代会报表（主席团100份1.16定稿）" xfId="328"/>
    <cellStyle name="常规 12 5" xfId="81"/>
    <cellStyle name="常规 12 6" xfId="82"/>
    <cellStyle name="常规 12 7" xfId="83"/>
    <cellStyle name="常规 12 8" xfId="84"/>
    <cellStyle name="常规 12 9" xfId="85"/>
    <cellStyle name="常规 12_长沙" xfId="86"/>
    <cellStyle name="常规 13" xfId="87"/>
    <cellStyle name="常规 13 2" xfId="88"/>
    <cellStyle name="常规 13 2 2" xfId="229"/>
    <cellStyle name="常规 13 2 3" xfId="273"/>
    <cellStyle name="常规 13 3" xfId="89"/>
    <cellStyle name="常规 13 3 2" xfId="230"/>
    <cellStyle name="常规 13 4" xfId="90"/>
    <cellStyle name="常规 13 5" xfId="91"/>
    <cellStyle name="常规 13 6" xfId="92"/>
    <cellStyle name="常规 13 7" xfId="245"/>
    <cellStyle name="常规 13_长沙" xfId="93"/>
    <cellStyle name="常规 14" xfId="94"/>
    <cellStyle name="常规 14 2" xfId="231"/>
    <cellStyle name="常规 15" xfId="95"/>
    <cellStyle name="常规 16" xfId="96"/>
    <cellStyle name="常规 16 2" xfId="97"/>
    <cellStyle name="常规 16 3" xfId="98"/>
    <cellStyle name="常规 16 4" xfId="99"/>
    <cellStyle name="常规 16 5" xfId="100"/>
    <cellStyle name="常规 16 6" xfId="101"/>
    <cellStyle name="常规 16_执行14预算15年人代会报表（主席团100份1.16定稿）" xfId="329"/>
    <cellStyle name="常规 17" xfId="102"/>
    <cellStyle name="常规 18" xfId="103"/>
    <cellStyle name="常规 19" xfId="104"/>
    <cellStyle name="常规 2" xfId="105"/>
    <cellStyle name="常规 2 10" xfId="106"/>
    <cellStyle name="常规 2 10 2" xfId="232"/>
    <cellStyle name="常规 2 10 2 2" xfId="263"/>
    <cellStyle name="常规 2 10 2 3" xfId="233"/>
    <cellStyle name="常规 2 10 3" xfId="264"/>
    <cellStyle name="常规 2 10 4" xfId="265"/>
    <cellStyle name="常规 2 10 5" xfId="274"/>
    <cellStyle name="常规 2 11" xfId="107"/>
    <cellStyle name="常规 2 11 2" xfId="416"/>
    <cellStyle name="常规 2 11 2 2" xfId="417"/>
    <cellStyle name="常规 2 11 3" xfId="418"/>
    <cellStyle name="常规 2 11 4" xfId="415"/>
    <cellStyle name="常规 2 12" xfId="108"/>
    <cellStyle name="常规 2 12 2" xfId="419"/>
    <cellStyle name="常规 2 12 2 2" xfId="420"/>
    <cellStyle name="常规 2 12 3" xfId="421"/>
    <cellStyle name="常规 2 12 4" xfId="244"/>
    <cellStyle name="常规 2 13" xfId="109"/>
    <cellStyle name="常规 2 13 2" xfId="422"/>
    <cellStyle name="常规 2 14" xfId="110"/>
    <cellStyle name="常规 2 14 2" xfId="423"/>
    <cellStyle name="常规 2 15" xfId="111"/>
    <cellStyle name="常规 2 15 2" xfId="1653"/>
    <cellStyle name="常规 2 2" xfId="7"/>
    <cellStyle name="常规 2 2 10" xfId="424"/>
    <cellStyle name="常规 2 2 2" xfId="223"/>
    <cellStyle name="常规 2 2 2 10" xfId="426"/>
    <cellStyle name="常规 2 2 2 11" xfId="427"/>
    <cellStyle name="常规 2 2 2 12" xfId="425"/>
    <cellStyle name="常规 2 2 2 2" xfId="428"/>
    <cellStyle name="常规 2 2 2 2 2" xfId="429"/>
    <cellStyle name="常规 2 2 2 2 2 2" xfId="430"/>
    <cellStyle name="常规 2 2 2 2 2 2 2" xfId="431"/>
    <cellStyle name="常规 2 2 2 2 2 2 2 2" xfId="432"/>
    <cellStyle name="常规 2 2 2 2 2 2 2 2 2" xfId="433"/>
    <cellStyle name="常规 2 2 2 2 2 2 2 2 2 2" xfId="434"/>
    <cellStyle name="常规 2 2 2 2 2 2 2 2 3" xfId="435"/>
    <cellStyle name="常规 2 2 2 2 2 2 2 3" xfId="436"/>
    <cellStyle name="常规 2 2 2 2 2 2 3" xfId="437"/>
    <cellStyle name="常规 2 2 2 2 2 2 3 2" xfId="438"/>
    <cellStyle name="常规 2 2 2 2 2 2 3 2 2" xfId="439"/>
    <cellStyle name="常规 2 2 2 2 2 2 3 3" xfId="440"/>
    <cellStyle name="常规 2 2 2 2 2 2 4" xfId="441"/>
    <cellStyle name="常规 2 2 2 2 2 3" xfId="442"/>
    <cellStyle name="常规 2 2 2 2 2 3 2" xfId="443"/>
    <cellStyle name="常规 2 2 2 2 2 3 2 2" xfId="444"/>
    <cellStyle name="常规 2 2 2 2 2 3 2 2 2" xfId="445"/>
    <cellStyle name="常规 2 2 2 2 2 3 2 3" xfId="446"/>
    <cellStyle name="常规 2 2 2 2 2 3 3" xfId="447"/>
    <cellStyle name="常规 2 2 2 2 2 4" xfId="448"/>
    <cellStyle name="常规 2 2 2 2 2 4 2" xfId="449"/>
    <cellStyle name="常规 2 2 2 2 2 4 2 2" xfId="450"/>
    <cellStyle name="常规 2 2 2 2 2 4 2 2 2" xfId="451"/>
    <cellStyle name="常规 2 2 2 2 2 4 2 3" xfId="452"/>
    <cellStyle name="常规 2 2 2 2 2 4 3" xfId="453"/>
    <cellStyle name="常规 2 2 2 2 2 5" xfId="454"/>
    <cellStyle name="常规 2 2 2 2 2 5 2" xfId="455"/>
    <cellStyle name="常规 2 2 2 2 2 5 2 2" xfId="456"/>
    <cellStyle name="常规 2 2 2 2 2 5 2 2 2" xfId="457"/>
    <cellStyle name="常规 2 2 2 2 2 5 2 3" xfId="458"/>
    <cellStyle name="常规 2 2 2 2 2 5 3" xfId="459"/>
    <cellStyle name="常规 2 2 2 2 2 6" xfId="460"/>
    <cellStyle name="常规 2 2 2 2 2 6 2" xfId="461"/>
    <cellStyle name="常规 2 2 2 2 2 6 2 2" xfId="462"/>
    <cellStyle name="常规 2 2 2 2 2 6 3" xfId="463"/>
    <cellStyle name="常规 2 2 2 2 2 7" xfId="464"/>
    <cellStyle name="常规 2 2 2 2 3" xfId="465"/>
    <cellStyle name="常规 2 2 2 2 3 2" xfId="466"/>
    <cellStyle name="常规 2 2 2 2 3 2 2" xfId="467"/>
    <cellStyle name="常规 2 2 2 2 3 2 2 2" xfId="468"/>
    <cellStyle name="常规 2 2 2 2 3 2 2 2 2" xfId="469"/>
    <cellStyle name="常规 2 2 2 2 3 2 2 3" xfId="470"/>
    <cellStyle name="常规 2 2 2 2 3 2 3" xfId="471"/>
    <cellStyle name="常规 2 2 2 2 3 3" xfId="472"/>
    <cellStyle name="常规 2 2 2 2 3 3 2" xfId="473"/>
    <cellStyle name="常规 2 2 2 2 3 3 2 2" xfId="474"/>
    <cellStyle name="常规 2 2 2 2 3 3 3" xfId="475"/>
    <cellStyle name="常规 2 2 2 2 3 4" xfId="476"/>
    <cellStyle name="常规 2 2 2 2 4" xfId="477"/>
    <cellStyle name="常规 2 2 2 2 4 2" xfId="478"/>
    <cellStyle name="常规 2 2 2 2 4 2 2" xfId="479"/>
    <cellStyle name="常规 2 2 2 2 4 2 2 2" xfId="480"/>
    <cellStyle name="常规 2 2 2 2 4 2 3" xfId="481"/>
    <cellStyle name="常规 2 2 2 2 4 3" xfId="482"/>
    <cellStyle name="常规 2 2 2 2 5" xfId="483"/>
    <cellStyle name="常规 2 2 2 2 5 2" xfId="484"/>
    <cellStyle name="常规 2 2 2 2 5 2 2" xfId="485"/>
    <cellStyle name="常规 2 2 2 2 5 2 2 2" xfId="486"/>
    <cellStyle name="常规 2 2 2 2 5 2 3" xfId="487"/>
    <cellStyle name="常规 2 2 2 2 5 3" xfId="488"/>
    <cellStyle name="常规 2 2 2 2 6" xfId="489"/>
    <cellStyle name="常规 2 2 2 2 6 2" xfId="490"/>
    <cellStyle name="常规 2 2 2 2 6 2 2" xfId="491"/>
    <cellStyle name="常规 2 2 2 2 6 3" xfId="492"/>
    <cellStyle name="常规 2 2 2 2 7" xfId="493"/>
    <cellStyle name="常规 2 2 2 3" xfId="242"/>
    <cellStyle name="常规 2 2 2 3 2" xfId="494"/>
    <cellStyle name="常规 2 2 2 3 2 2" xfId="495"/>
    <cellStyle name="常规 2 2 2 3 2 2 2" xfId="496"/>
    <cellStyle name="常规 2 2 2 3 2 2 2 2" xfId="497"/>
    <cellStyle name="常规 2 2 2 3 2 2 2 2 2" xfId="498"/>
    <cellStyle name="常规 2 2 2 3 2 2 2 2 2 2" xfId="499"/>
    <cellStyle name="常规 2 2 2 3 2 2 2 2 2 2 2" xfId="243"/>
    <cellStyle name="常规 2 2 2 3 2 2 2 2 2 3" xfId="500"/>
    <cellStyle name="常规 2 2 2 3 2 2 2 2 3" xfId="501"/>
    <cellStyle name="常规 2 2 2 3 2 2 2 3" xfId="502"/>
    <cellStyle name="常规 2 2 2 3 2 2 2 3 2" xfId="503"/>
    <cellStyle name="常规 2 2 2 3 2 2 2 3 2 2" xfId="504"/>
    <cellStyle name="常规 2 2 2 3 2 2 2 3 3" xfId="505"/>
    <cellStyle name="常规 2 2 2 3 2 2 2 4" xfId="506"/>
    <cellStyle name="常规 2 2 2 3 2 2 3" xfId="507"/>
    <cellStyle name="常规 2 2 2 3 2 2 3 2" xfId="508"/>
    <cellStyle name="常规 2 2 2 3 2 2 3 2 2" xfId="509"/>
    <cellStyle name="常规 2 2 2 3 2 2 3 2 2 2" xfId="510"/>
    <cellStyle name="常规 2 2 2 3 2 2 3 2 3" xfId="511"/>
    <cellStyle name="常规 2 2 2 3 2 2 3 3" xfId="512"/>
    <cellStyle name="常规 2 2 2 3 2 2 4" xfId="513"/>
    <cellStyle name="常规 2 2 2 3 2 2 4 2" xfId="514"/>
    <cellStyle name="常规 2 2 2 3 2 2 4 2 2" xfId="515"/>
    <cellStyle name="常规 2 2 2 3 2 2 4 2 2 2" xfId="516"/>
    <cellStyle name="常规 2 2 2 3 2 2 4 2 3" xfId="517"/>
    <cellStyle name="常规 2 2 2 3 2 2 4 3" xfId="518"/>
    <cellStyle name="常规 2 2 2 3 2 2 5" xfId="519"/>
    <cellStyle name="常规 2 2 2 3 2 2 5 2" xfId="520"/>
    <cellStyle name="常规 2 2 2 3 2 2 5 2 2" xfId="521"/>
    <cellStyle name="常规 2 2 2 3 2 2 5 2 2 2" xfId="522"/>
    <cellStyle name="常规 2 2 2 3 2 2 5 2 3" xfId="523"/>
    <cellStyle name="常规 2 2 2 3 2 2 5 3" xfId="524"/>
    <cellStyle name="常规 2 2 2 3 2 2 6" xfId="525"/>
    <cellStyle name="常规 2 2 2 3 2 2 6 2" xfId="526"/>
    <cellStyle name="常规 2 2 2 3 2 2 6 2 2" xfId="527"/>
    <cellStyle name="常规 2 2 2 3 2 2 6 3" xfId="528"/>
    <cellStyle name="常规 2 2 2 3 2 2 7" xfId="529"/>
    <cellStyle name="常规 2 2 2 3 2 3" xfId="530"/>
    <cellStyle name="常规 2 2 2 3 2 3 2" xfId="531"/>
    <cellStyle name="常规 2 2 2 3 2 3 2 2" xfId="532"/>
    <cellStyle name="常规 2 2 2 3 2 3 2 2 2" xfId="533"/>
    <cellStyle name="常规 2 2 2 3 2 3 2 2 2 2" xfId="534"/>
    <cellStyle name="常规 2 2 2 3 2 3 2 2 3" xfId="535"/>
    <cellStyle name="常规 2 2 2 3 2 3 2 3" xfId="536"/>
    <cellStyle name="常规 2 2 2 3 2 3 3" xfId="537"/>
    <cellStyle name="常规 2 2 2 3 2 3 3 2" xfId="538"/>
    <cellStyle name="常规 2 2 2 3 2 3 3 2 2" xfId="539"/>
    <cellStyle name="常规 2 2 2 3 2 3 3 3" xfId="540"/>
    <cellStyle name="常规 2 2 2 3 2 3 4" xfId="541"/>
    <cellStyle name="常规 2 2 2 3 2 4" xfId="542"/>
    <cellStyle name="常规 2 2 2 3 2 4 2" xfId="543"/>
    <cellStyle name="常规 2 2 2 3 2 4 2 2" xfId="544"/>
    <cellStyle name="常规 2 2 2 3 2 4 2 2 2" xfId="545"/>
    <cellStyle name="常规 2 2 2 3 2 4 2 3" xfId="546"/>
    <cellStyle name="常规 2 2 2 3 2 4 3" xfId="547"/>
    <cellStyle name="常规 2 2 2 3 2 5" xfId="548"/>
    <cellStyle name="常规 2 2 2 3 2 5 2" xfId="549"/>
    <cellStyle name="常规 2 2 2 3 2 5 2 2" xfId="550"/>
    <cellStyle name="常规 2 2 2 3 2 5 2 2 2" xfId="551"/>
    <cellStyle name="常规 2 2 2 3 2 5 2 3" xfId="552"/>
    <cellStyle name="常规 2 2 2 3 2 5 3" xfId="553"/>
    <cellStyle name="常规 2 2 2 3 2 6" xfId="253"/>
    <cellStyle name="常规 2 2 2 3 2 6 2" xfId="554"/>
    <cellStyle name="常规 2 2 2 3 2 6 2 2" xfId="555"/>
    <cellStyle name="常规 2 2 2 3 2 6 2 2 2" xfId="556"/>
    <cellStyle name="常规 2 2 2 3 2 6 2 3" xfId="557"/>
    <cellStyle name="常规 2 2 2 3 2 6 3" xfId="558"/>
    <cellStyle name="常规 2 2 2 3 2 6 3 2" xfId="559"/>
    <cellStyle name="常规 2 2 2 3 2 6 4" xfId="560"/>
    <cellStyle name="常规 2 2 2 3 2 7" xfId="386"/>
    <cellStyle name="常规 2 2 2 3 2 7 2" xfId="561"/>
    <cellStyle name="常规 2 2 2 3 2 7 2 2" xfId="562"/>
    <cellStyle name="常规 2 2 2 3 2 7 3" xfId="563"/>
    <cellStyle name="常规 2 2 2 3 2 8" xfId="564"/>
    <cellStyle name="常规 2 2 2 3 3" xfId="565"/>
    <cellStyle name="常规 2 2 2 3 3 2" xfId="566"/>
    <cellStyle name="常规 2 2 2 3 3 2 2" xfId="567"/>
    <cellStyle name="常规 2 2 2 3 3 2 2 2" xfId="568"/>
    <cellStyle name="常规 2 2 2 3 3 2 2 2 2" xfId="569"/>
    <cellStyle name="常规 2 2 2 3 3 2 2 3" xfId="570"/>
    <cellStyle name="常规 2 2 2 3 3 2 3" xfId="571"/>
    <cellStyle name="常规 2 2 2 3 3 3" xfId="572"/>
    <cellStyle name="常规 2 2 2 3 3 3 2" xfId="573"/>
    <cellStyle name="常规 2 2 2 3 3 3 2 2" xfId="574"/>
    <cellStyle name="常规 2 2 2 3 3 3 3" xfId="575"/>
    <cellStyle name="常规 2 2 2 3 3 4" xfId="576"/>
    <cellStyle name="常规 2 2 2 3 4" xfId="577"/>
    <cellStyle name="常规 2 2 2 3 4 2" xfId="578"/>
    <cellStyle name="常规 2 2 2 3 4 2 2" xfId="579"/>
    <cellStyle name="常规 2 2 2 3 4 2 2 2" xfId="580"/>
    <cellStyle name="常规 2 2 2 3 4 2 3" xfId="581"/>
    <cellStyle name="常规 2 2 2 3 4 3" xfId="582"/>
    <cellStyle name="常规 2 2 2 3 5" xfId="583"/>
    <cellStyle name="常规 2 2 2 3 5 2" xfId="584"/>
    <cellStyle name="常规 2 2 2 3 5 2 2" xfId="585"/>
    <cellStyle name="常规 2 2 2 3 5 2 2 2" xfId="586"/>
    <cellStyle name="常规 2 2 2 3 5 2 3" xfId="587"/>
    <cellStyle name="常规 2 2 2 3 5 3" xfId="588"/>
    <cellStyle name="常规 2 2 2 3 6" xfId="589"/>
    <cellStyle name="常规 2 2 2 3 6 2" xfId="590"/>
    <cellStyle name="常规 2 2 2 3 6 2 2" xfId="591"/>
    <cellStyle name="常规 2 2 2 3 6 3" xfId="592"/>
    <cellStyle name="常规 2 2 2 3 7" xfId="248"/>
    <cellStyle name="常规 2 2 2 4" xfId="593"/>
    <cellStyle name="常规 2 2 2 4 2" xfId="594"/>
    <cellStyle name="常规 2 2 2 4 2 2" xfId="595"/>
    <cellStyle name="常规 2 2 2 4 2 2 2" xfId="596"/>
    <cellStyle name="常规 2 2 2 4 2 2 2 2" xfId="597"/>
    <cellStyle name="常规 2 2 2 4 2 2 2 2 2" xfId="598"/>
    <cellStyle name="常规 2 2 2 4 2 2 2 3" xfId="599"/>
    <cellStyle name="常规 2 2 2 4 2 2 3" xfId="600"/>
    <cellStyle name="常规 2 2 2 4 2 3" xfId="601"/>
    <cellStyle name="常规 2 2 2 4 2 3 2" xfId="602"/>
    <cellStyle name="常规 2 2 2 4 2 3 2 2" xfId="603"/>
    <cellStyle name="常规 2 2 2 4 2 3 3" xfId="604"/>
    <cellStyle name="常规 2 2 2 4 2 4" xfId="605"/>
    <cellStyle name="常规 2 2 2 4 3" xfId="606"/>
    <cellStyle name="常规 2 2 2 4 3 2" xfId="607"/>
    <cellStyle name="常规 2 2 2 4 3 2 2" xfId="608"/>
    <cellStyle name="常规 2 2 2 4 3 2 2 2" xfId="609"/>
    <cellStyle name="常规 2 2 2 4 3 2 3" xfId="610"/>
    <cellStyle name="常规 2 2 2 4 3 3" xfId="611"/>
    <cellStyle name="常规 2 2 2 4 4" xfId="612"/>
    <cellStyle name="常规 2 2 2 4 4 2" xfId="613"/>
    <cellStyle name="常规 2 2 2 4 4 2 2" xfId="614"/>
    <cellStyle name="常规 2 2 2 4 4 2 2 2" xfId="615"/>
    <cellStyle name="常规 2 2 2 4 4 2 3" xfId="616"/>
    <cellStyle name="常规 2 2 2 4 4 3" xfId="617"/>
    <cellStyle name="常规 2 2 2 4 5" xfId="618"/>
    <cellStyle name="常规 2 2 2 4 5 2" xfId="619"/>
    <cellStyle name="常规 2 2 2 4 5 2 2" xfId="620"/>
    <cellStyle name="常规 2 2 2 4 5 2 2 2" xfId="621"/>
    <cellStyle name="常规 2 2 2 4 5 2 3" xfId="622"/>
    <cellStyle name="常规 2 2 2 4 5 3" xfId="623"/>
    <cellStyle name="常规 2 2 2 4 6" xfId="624"/>
    <cellStyle name="常规 2 2 2 4 6 2" xfId="625"/>
    <cellStyle name="常规 2 2 2 4 6 2 2" xfId="626"/>
    <cellStyle name="常规 2 2 2 4 6 3" xfId="627"/>
    <cellStyle name="常规 2 2 2 4 7" xfId="628"/>
    <cellStyle name="常规 2 2 2 5" xfId="629"/>
    <cellStyle name="常规 2 2 2 5 2" xfId="630"/>
    <cellStyle name="常规 2 2 2 5 2 2" xfId="631"/>
    <cellStyle name="常规 2 2 2 5 2 2 2" xfId="632"/>
    <cellStyle name="常规 2 2 2 5 2 2 2 2" xfId="633"/>
    <cellStyle name="常规 2 2 2 5 2 2 3" xfId="634"/>
    <cellStyle name="常规 2 2 2 5 2 3" xfId="635"/>
    <cellStyle name="常规 2 2 2 5 3" xfId="636"/>
    <cellStyle name="常规 2 2 2 5 3 2" xfId="637"/>
    <cellStyle name="常规 2 2 2 5 3 2 2" xfId="638"/>
    <cellStyle name="常规 2 2 2 5 3 3" xfId="639"/>
    <cellStyle name="常规 2 2 2 5 4" xfId="640"/>
    <cellStyle name="常规 2 2 2 6" xfId="641"/>
    <cellStyle name="常规 2 2 2 6 2" xfId="642"/>
    <cellStyle name="常规 2 2 2 6 2 2" xfId="643"/>
    <cellStyle name="常规 2 2 2 6 2 2 2" xfId="644"/>
    <cellStyle name="常规 2 2 2 6 2 3" xfId="645"/>
    <cellStyle name="常规 2 2 2 6 3" xfId="646"/>
    <cellStyle name="常规 2 2 2 7" xfId="647"/>
    <cellStyle name="常规 2 2 2 7 2" xfId="648"/>
    <cellStyle name="常规 2 2 2 7 2 2" xfId="649"/>
    <cellStyle name="常规 2 2 2 7 2 2 2" xfId="650"/>
    <cellStyle name="常规 2 2 2 7 2 3" xfId="651"/>
    <cellStyle name="常规 2 2 2 7 3" xfId="652"/>
    <cellStyle name="常规 2 2 2 8" xfId="653"/>
    <cellStyle name="常规 2 2 2 8 2" xfId="654"/>
    <cellStyle name="常规 2 2 2 8 2 2" xfId="655"/>
    <cellStyle name="常规 2 2 2 8 3" xfId="656"/>
    <cellStyle name="常规 2 2 2 9" xfId="254"/>
    <cellStyle name="常规 2 2 2 9 2" xfId="657"/>
    <cellStyle name="常规 2 2 2 9 2 2" xfId="658"/>
    <cellStyle name="常规 2 2 2 9 3" xfId="659"/>
    <cellStyle name="常规 2 2 3" xfId="660"/>
    <cellStyle name="常规 2 2 3 2" xfId="661"/>
    <cellStyle name="常规 2 2 3 2 2" xfId="662"/>
    <cellStyle name="常规 2 2 3 2 2 2" xfId="663"/>
    <cellStyle name="常规 2 2 3 2 2 2 2" xfId="664"/>
    <cellStyle name="常规 2 2 3 2 2 2 2 2" xfId="665"/>
    <cellStyle name="常规 2 2 3 2 2 2 3" xfId="666"/>
    <cellStyle name="常规 2 2 3 2 2 3" xfId="667"/>
    <cellStyle name="常规 2 2 3 2 3" xfId="668"/>
    <cellStyle name="常规 2 2 3 2 3 2" xfId="669"/>
    <cellStyle name="常规 2 2 3 2 3 2 2" xfId="670"/>
    <cellStyle name="常规 2 2 3 2 3 3" xfId="671"/>
    <cellStyle name="常规 2 2 3 2 4" xfId="672"/>
    <cellStyle name="常规 2 2 3 3" xfId="673"/>
    <cellStyle name="常规 2 2 3 3 2" xfId="674"/>
    <cellStyle name="常规 2 2 3 3 2 2" xfId="675"/>
    <cellStyle name="常规 2 2 3 3 2 2 2" xfId="676"/>
    <cellStyle name="常规 2 2 3 3 2 3" xfId="677"/>
    <cellStyle name="常规 2 2 3 3 3" xfId="678"/>
    <cellStyle name="常规 2 2 3 4" xfId="679"/>
    <cellStyle name="常规 2 2 3 4 2" xfId="680"/>
    <cellStyle name="常规 2 2 3 4 2 2" xfId="681"/>
    <cellStyle name="常规 2 2 3 4 2 2 2" xfId="682"/>
    <cellStyle name="常规 2 2 3 4 2 3" xfId="683"/>
    <cellStyle name="常规 2 2 3 4 3" xfId="684"/>
    <cellStyle name="常规 2 2 3 5" xfId="685"/>
    <cellStyle name="常规 2 2 3 5 2" xfId="686"/>
    <cellStyle name="常规 2 2 3 5 2 2" xfId="687"/>
    <cellStyle name="常规 2 2 3 5 2 2 2" xfId="688"/>
    <cellStyle name="常规 2 2 3 5 2 3" xfId="689"/>
    <cellStyle name="常规 2 2 3 5 3" xfId="690"/>
    <cellStyle name="常规 2 2 3 6" xfId="691"/>
    <cellStyle name="常规 2 2 3 6 2" xfId="692"/>
    <cellStyle name="常规 2 2 3 6 2 2" xfId="693"/>
    <cellStyle name="常规 2 2 3 6 3" xfId="694"/>
    <cellStyle name="常规 2 2 3 7" xfId="695"/>
    <cellStyle name="常规 2 2 4" xfId="696"/>
    <cellStyle name="常规 2 2 4 2" xfId="697"/>
    <cellStyle name="常规 2 2 4 2 2" xfId="698"/>
    <cellStyle name="常规 2 2 4 2 2 2" xfId="699"/>
    <cellStyle name="常规 2 2 4 2 2 2 2" xfId="700"/>
    <cellStyle name="常规 2 2 4 2 2 3" xfId="701"/>
    <cellStyle name="常规 2 2 4 2 3" xfId="702"/>
    <cellStyle name="常规 2 2 4 3" xfId="703"/>
    <cellStyle name="常规 2 2 4 3 2" xfId="704"/>
    <cellStyle name="常规 2 2 4 3 2 2" xfId="705"/>
    <cellStyle name="常规 2 2 4 3 3" xfId="706"/>
    <cellStyle name="常规 2 2 4 4" xfId="707"/>
    <cellStyle name="常规 2 2 5" xfId="708"/>
    <cellStyle name="常规 2 2 5 2" xfId="709"/>
    <cellStyle name="常规 2 2 5 2 2" xfId="710"/>
    <cellStyle name="常规 2 2 5 2 2 2" xfId="711"/>
    <cellStyle name="常规 2 2 5 2 3" xfId="712"/>
    <cellStyle name="常规 2 2 5 3" xfId="713"/>
    <cellStyle name="常规 2 2 6" xfId="714"/>
    <cellStyle name="常规 2 2 6 2" xfId="715"/>
    <cellStyle name="常规 2 2 6 2 2" xfId="716"/>
    <cellStyle name="常规 2 2 6 2 2 2" xfId="717"/>
    <cellStyle name="常规 2 2 6 2 3" xfId="718"/>
    <cellStyle name="常规 2 2 6 3" xfId="719"/>
    <cellStyle name="常规 2 2 7" xfId="720"/>
    <cellStyle name="常规 2 2 7 2" xfId="721"/>
    <cellStyle name="常规 2 2 7 2 2" xfId="722"/>
    <cellStyle name="常规 2 2 7 3" xfId="723"/>
    <cellStyle name="常规 2 2 8" xfId="724"/>
    <cellStyle name="常规 2 2 9" xfId="725"/>
    <cellStyle name="常规 2 2_2016年区内设部门经费预算情况表（修改后）" xfId="726"/>
    <cellStyle name="常规 2 3" xfId="112"/>
    <cellStyle name="常规 2 3 2" xfId="728"/>
    <cellStyle name="常规 2 3 2 2" xfId="729"/>
    <cellStyle name="常规 2 3 2 2 2" xfId="730"/>
    <cellStyle name="常规 2 3 2 2 2 2" xfId="731"/>
    <cellStyle name="常规 2 3 2 2 2 2 2" xfId="732"/>
    <cellStyle name="常规 2 3 2 2 2 2 2 2" xfId="733"/>
    <cellStyle name="常规 2 3 2 2 2 2 3" xfId="734"/>
    <cellStyle name="常规 2 3 2 2 2 3" xfId="735"/>
    <cellStyle name="常规 2 3 2 2 3" xfId="736"/>
    <cellStyle name="常规 2 3 2 2 3 2" xfId="737"/>
    <cellStyle name="常规 2 3 2 2 3 2 2" xfId="738"/>
    <cellStyle name="常规 2 3 2 2 3 3" xfId="739"/>
    <cellStyle name="常规 2 3 2 2 4" xfId="740"/>
    <cellStyle name="常规 2 3 2 3" xfId="741"/>
    <cellStyle name="常规 2 3 2 3 2" xfId="742"/>
    <cellStyle name="常规 2 3 2 3 2 2" xfId="743"/>
    <cellStyle name="常规 2 3 2 3 2 2 2" xfId="744"/>
    <cellStyle name="常规 2 3 2 3 2 3" xfId="745"/>
    <cellStyle name="常规 2 3 2 3 3" xfId="746"/>
    <cellStyle name="常规 2 3 2 4" xfId="747"/>
    <cellStyle name="常规 2 3 2 4 2" xfId="748"/>
    <cellStyle name="常规 2 3 2 4 2 2" xfId="749"/>
    <cellStyle name="常规 2 3 2 4 2 2 2" xfId="750"/>
    <cellStyle name="常规 2 3 2 4 2 3" xfId="751"/>
    <cellStyle name="常规 2 3 2 4 3" xfId="752"/>
    <cellStyle name="常规 2 3 2 5" xfId="753"/>
    <cellStyle name="常规 2 3 2 5 2" xfId="754"/>
    <cellStyle name="常规 2 3 2 5 2 2" xfId="755"/>
    <cellStyle name="常规 2 3 2 5 2 2 2" xfId="756"/>
    <cellStyle name="常规 2 3 2 5 2 3" xfId="757"/>
    <cellStyle name="常规 2 3 2 5 3" xfId="758"/>
    <cellStyle name="常规 2 3 2 6" xfId="759"/>
    <cellStyle name="常规 2 3 2 6 2" xfId="760"/>
    <cellStyle name="常规 2 3 2 6 2 2" xfId="761"/>
    <cellStyle name="常规 2 3 2 6 3" xfId="762"/>
    <cellStyle name="常规 2 3 2 7" xfId="763"/>
    <cellStyle name="常规 2 3 3" xfId="764"/>
    <cellStyle name="常规 2 3 3 2" xfId="765"/>
    <cellStyle name="常规 2 3 3 2 2" xfId="766"/>
    <cellStyle name="常规 2 3 3 2 2 2" xfId="767"/>
    <cellStyle name="常规 2 3 3 2 2 2 2" xfId="768"/>
    <cellStyle name="常规 2 3 3 2 2 3" xfId="769"/>
    <cellStyle name="常规 2 3 3 2 3" xfId="770"/>
    <cellStyle name="常规 2 3 3 3" xfId="771"/>
    <cellStyle name="常规 2 3 3 3 2" xfId="772"/>
    <cellStyle name="常规 2 3 3 3 2 2" xfId="773"/>
    <cellStyle name="常规 2 3 3 3 3" xfId="774"/>
    <cellStyle name="常规 2 3 3 4" xfId="775"/>
    <cellStyle name="常规 2 3 4" xfId="776"/>
    <cellStyle name="常规 2 3 4 2" xfId="777"/>
    <cellStyle name="常规 2 3 4 2 2" xfId="778"/>
    <cellStyle name="常规 2 3 4 2 2 2" xfId="779"/>
    <cellStyle name="常规 2 3 4 2 3" xfId="780"/>
    <cellStyle name="常规 2 3 4 3" xfId="781"/>
    <cellStyle name="常规 2 3 5" xfId="782"/>
    <cellStyle name="常规 2 3 5 2" xfId="783"/>
    <cellStyle name="常规 2 3 5 2 2" xfId="784"/>
    <cellStyle name="常规 2 3 5 2 2 2" xfId="785"/>
    <cellStyle name="常规 2 3 5 2 3" xfId="786"/>
    <cellStyle name="常规 2 3 5 3" xfId="787"/>
    <cellStyle name="常规 2 3 6" xfId="788"/>
    <cellStyle name="常规 2 3 6 2" xfId="789"/>
    <cellStyle name="常规 2 3 6 2 2" xfId="790"/>
    <cellStyle name="常规 2 3 6 3" xfId="791"/>
    <cellStyle name="常规 2 3 7" xfId="792"/>
    <cellStyle name="常规 2 3 8" xfId="793"/>
    <cellStyle name="常规 2 3 9" xfId="727"/>
    <cellStyle name="常规 2 3_2016年区内设部门经费预算情况表（修改后）" xfId="794"/>
    <cellStyle name="常规 2 4" xfId="113"/>
    <cellStyle name="常规 2 4 2" xfId="796"/>
    <cellStyle name="常规 2 4 2 2" xfId="797"/>
    <cellStyle name="常规 2 4 2 2 2" xfId="798"/>
    <cellStyle name="常规 2 4 2 2 2 2" xfId="799"/>
    <cellStyle name="常规 2 4 2 2 2 2 2" xfId="800"/>
    <cellStyle name="常规 2 4 2 2 2 2 2 2" xfId="801"/>
    <cellStyle name="常规 2 4 2 2 2 2 3" xfId="802"/>
    <cellStyle name="常规 2 4 2 2 2 3" xfId="803"/>
    <cellStyle name="常规 2 4 2 2 3" xfId="804"/>
    <cellStyle name="常规 2 4 2 2 3 2" xfId="805"/>
    <cellStyle name="常规 2 4 2 2 3 2 2" xfId="806"/>
    <cellStyle name="常规 2 4 2 2 3 3" xfId="807"/>
    <cellStyle name="常规 2 4 2 2 4" xfId="808"/>
    <cellStyle name="常规 2 4 2 3" xfId="809"/>
    <cellStyle name="常规 2 4 2 3 2" xfId="810"/>
    <cellStyle name="常规 2 4 2 3 2 2" xfId="811"/>
    <cellStyle name="常规 2 4 2 3 2 2 2" xfId="812"/>
    <cellStyle name="常规 2 4 2 3 2 3" xfId="813"/>
    <cellStyle name="常规 2 4 2 3 3" xfId="814"/>
    <cellStyle name="常规 2 4 2 4" xfId="815"/>
    <cellStyle name="常规 2 4 2 4 2" xfId="816"/>
    <cellStyle name="常规 2 4 2 4 2 2" xfId="817"/>
    <cellStyle name="常规 2 4 2 4 2 2 2" xfId="818"/>
    <cellStyle name="常规 2 4 2 4 2 3" xfId="819"/>
    <cellStyle name="常规 2 4 2 4 3" xfId="820"/>
    <cellStyle name="常规 2 4 2 5" xfId="821"/>
    <cellStyle name="常规 2 4 2 5 2" xfId="822"/>
    <cellStyle name="常规 2 4 2 5 2 2" xfId="823"/>
    <cellStyle name="常规 2 4 2 5 3" xfId="824"/>
    <cellStyle name="常规 2 4 2 6" xfId="385"/>
    <cellStyle name="常规 2 4 2 6 2" xfId="825"/>
    <cellStyle name="常规 2 4 2 6 2 2" xfId="826"/>
    <cellStyle name="常规 2 4 2 6 3" xfId="827"/>
    <cellStyle name="常规 2 4 2 7" xfId="828"/>
    <cellStyle name="常规 2 4 3" xfId="829"/>
    <cellStyle name="常规 2 4 3 2" xfId="830"/>
    <cellStyle name="常规 2 4 3 2 2" xfId="831"/>
    <cellStyle name="常规 2 4 3 2 2 2" xfId="832"/>
    <cellStyle name="常规 2 4 3 2 2 2 2" xfId="833"/>
    <cellStyle name="常规 2 4 3 2 2 3" xfId="834"/>
    <cellStyle name="常规 2 4 3 2 3" xfId="835"/>
    <cellStyle name="常规 2 4 3 3" xfId="836"/>
    <cellStyle name="常规 2 4 3 3 2" xfId="837"/>
    <cellStyle name="常规 2 4 3 3 2 2" xfId="838"/>
    <cellStyle name="常规 2 4 3 3 3" xfId="839"/>
    <cellStyle name="常规 2 4 3 4" xfId="840"/>
    <cellStyle name="常规 2 4 4" xfId="841"/>
    <cellStyle name="常规 2 4 4 2" xfId="842"/>
    <cellStyle name="常规 2 4 4 2 2" xfId="843"/>
    <cellStyle name="常规 2 4 4 2 2 2" xfId="844"/>
    <cellStyle name="常规 2 4 4 2 3" xfId="845"/>
    <cellStyle name="常规 2 4 4 3" xfId="846"/>
    <cellStyle name="常规 2 4 5" xfId="847"/>
    <cellStyle name="常规 2 4 5 2" xfId="848"/>
    <cellStyle name="常规 2 4 5 2 2" xfId="849"/>
    <cellStyle name="常规 2 4 5 2 2 2" xfId="850"/>
    <cellStyle name="常规 2 4 5 2 3" xfId="851"/>
    <cellStyle name="常规 2 4 5 3" xfId="852"/>
    <cellStyle name="常规 2 4 6" xfId="853"/>
    <cellStyle name="常规 2 4 6 2" xfId="406"/>
    <cellStyle name="常规 2 4 6 2 2" xfId="854"/>
    <cellStyle name="常规 2 4 6 2 2 2" xfId="855"/>
    <cellStyle name="常规 2 4 6 2 3" xfId="856"/>
    <cellStyle name="常规 2 4 6 3" xfId="857"/>
    <cellStyle name="常规 2 4 6 3 2" xfId="858"/>
    <cellStyle name="常规 2 4 6 4" xfId="859"/>
    <cellStyle name="常规 2 4 7" xfId="860"/>
    <cellStyle name="常规 2 4 8" xfId="795"/>
    <cellStyle name="常规 2 5" xfId="114"/>
    <cellStyle name="常规 2 5 2" xfId="862"/>
    <cellStyle name="常规 2 5 2 2" xfId="863"/>
    <cellStyle name="常规 2 5 2 2 2" xfId="864"/>
    <cellStyle name="常规 2 5 2 2 2 2" xfId="865"/>
    <cellStyle name="常规 2 5 2 2 2 2 2" xfId="866"/>
    <cellStyle name="常规 2 5 2 2 2 2 2 2" xfId="867"/>
    <cellStyle name="常规 2 5 2 2 2 2 3" xfId="868"/>
    <cellStyle name="常规 2 5 2 2 2 3" xfId="869"/>
    <cellStyle name="常规 2 5 2 2 3" xfId="870"/>
    <cellStyle name="常规 2 5 2 2 3 2" xfId="871"/>
    <cellStyle name="常规 2 5 2 2 3 2 2" xfId="872"/>
    <cellStyle name="常规 2 5 2 2 3 3" xfId="873"/>
    <cellStyle name="常规 2 5 2 2 4" xfId="874"/>
    <cellStyle name="常规 2 5 2 3" xfId="875"/>
    <cellStyle name="常规 2 5 2 3 2" xfId="876"/>
    <cellStyle name="常规 2 5 2 3 2 2" xfId="877"/>
    <cellStyle name="常规 2 5 2 3 2 2 2" xfId="878"/>
    <cellStyle name="常规 2 5 2 3 2 3" xfId="879"/>
    <cellStyle name="常规 2 5 2 3 3" xfId="880"/>
    <cellStyle name="常规 2 5 2 4" xfId="881"/>
    <cellStyle name="常规 2 5 2 4 2" xfId="882"/>
    <cellStyle name="常规 2 5 2 4 2 2" xfId="883"/>
    <cellStyle name="常规 2 5 2 4 2 2 2" xfId="884"/>
    <cellStyle name="常规 2 5 2 4 2 3" xfId="885"/>
    <cellStyle name="常规 2 5 2 4 3" xfId="886"/>
    <cellStyle name="常规 2 5 2 5" xfId="887"/>
    <cellStyle name="常规 2 5 2 5 2" xfId="888"/>
    <cellStyle name="常规 2 5 2 5 2 2" xfId="889"/>
    <cellStyle name="常规 2 5 2 5 2 2 2" xfId="890"/>
    <cellStyle name="常规 2 5 2 5 2 3" xfId="891"/>
    <cellStyle name="常规 2 5 2 5 3" xfId="892"/>
    <cellStyle name="常规 2 5 2 6" xfId="893"/>
    <cellStyle name="常规 2 5 2 6 2" xfId="894"/>
    <cellStyle name="常规 2 5 2 6 2 2" xfId="895"/>
    <cellStyle name="常规 2 5 2 6 3" xfId="896"/>
    <cellStyle name="常规 2 5 2 7" xfId="897"/>
    <cellStyle name="常规 2 5 3" xfId="898"/>
    <cellStyle name="常规 2 5 3 2" xfId="899"/>
    <cellStyle name="常规 2 5 3 2 2" xfId="900"/>
    <cellStyle name="常规 2 5 3 2 2 2" xfId="901"/>
    <cellStyle name="常规 2 5 3 2 2 2 2" xfId="902"/>
    <cellStyle name="常规 2 5 3 2 2 3" xfId="903"/>
    <cellStyle name="常规 2 5 3 2 3" xfId="904"/>
    <cellStyle name="常规 2 5 3 3" xfId="905"/>
    <cellStyle name="常规 2 5 3 3 2" xfId="906"/>
    <cellStyle name="常规 2 5 3 3 2 2" xfId="907"/>
    <cellStyle name="常规 2 5 3 3 3" xfId="908"/>
    <cellStyle name="常规 2 5 3 4" xfId="909"/>
    <cellStyle name="常规 2 5 4" xfId="910"/>
    <cellStyle name="常规 2 5 4 2" xfId="911"/>
    <cellStyle name="常规 2 5 4 2 2" xfId="912"/>
    <cellStyle name="常规 2 5 4 2 2 2" xfId="913"/>
    <cellStyle name="常规 2 5 4 2 3" xfId="914"/>
    <cellStyle name="常规 2 5 4 3" xfId="915"/>
    <cellStyle name="常规 2 5 5" xfId="916"/>
    <cellStyle name="常规 2 5 5 2" xfId="917"/>
    <cellStyle name="常规 2 5 5 2 2" xfId="918"/>
    <cellStyle name="常规 2 5 5 2 2 2" xfId="919"/>
    <cellStyle name="常规 2 5 5 2 3" xfId="920"/>
    <cellStyle name="常规 2 5 5 3" xfId="921"/>
    <cellStyle name="常规 2 5 6" xfId="922"/>
    <cellStyle name="常规 2 5 6 2" xfId="923"/>
    <cellStyle name="常规 2 5 6 2 2" xfId="924"/>
    <cellStyle name="常规 2 5 6 3" xfId="925"/>
    <cellStyle name="常规 2 5 7" xfId="411"/>
    <cellStyle name="常规 2 5 7 2" xfId="926"/>
    <cellStyle name="常规 2 5 7 2 2" xfId="927"/>
    <cellStyle name="常规 2 5 7 3" xfId="928"/>
    <cellStyle name="常规 2 5 8" xfId="929"/>
    <cellStyle name="常规 2 5 9" xfId="861"/>
    <cellStyle name="常规 2 6" xfId="115"/>
    <cellStyle name="常规 2 6 2" xfId="931"/>
    <cellStyle name="常规 2 6 2 2" xfId="932"/>
    <cellStyle name="常规 2 6 2 2 2" xfId="933"/>
    <cellStyle name="常规 2 6 2 2 2 2" xfId="934"/>
    <cellStyle name="常规 2 6 2 2 2 2 2" xfId="935"/>
    <cellStyle name="常规 2 6 2 2 2 3" xfId="936"/>
    <cellStyle name="常规 2 6 2 2 3" xfId="937"/>
    <cellStyle name="常规 2 6 2 3" xfId="938"/>
    <cellStyle name="常规 2 6 2 3 2" xfId="939"/>
    <cellStyle name="常规 2 6 2 3 2 2" xfId="940"/>
    <cellStyle name="常规 2 6 2 3 3" xfId="941"/>
    <cellStyle name="常规 2 6 2 4" xfId="942"/>
    <cellStyle name="常规 2 6 3" xfId="943"/>
    <cellStyle name="常规 2 6 3 2" xfId="944"/>
    <cellStyle name="常规 2 6 3 2 2" xfId="945"/>
    <cellStyle name="常规 2 6 3 2 2 2" xfId="946"/>
    <cellStyle name="常规 2 6 3 2 3" xfId="947"/>
    <cellStyle name="常规 2 6 3 3" xfId="948"/>
    <cellStyle name="常规 2 6 4" xfId="949"/>
    <cellStyle name="常规 2 6 4 2" xfId="950"/>
    <cellStyle name="常规 2 6 4 2 2" xfId="951"/>
    <cellStyle name="常规 2 6 4 2 2 2" xfId="952"/>
    <cellStyle name="常规 2 6 4 2 3" xfId="953"/>
    <cellStyle name="常规 2 6 4 3" xfId="954"/>
    <cellStyle name="常规 2 6 5" xfId="955"/>
    <cellStyle name="常规 2 6 5 2" xfId="956"/>
    <cellStyle name="常规 2 6 5 2 2" xfId="957"/>
    <cellStyle name="常规 2 6 5 2 2 2" xfId="958"/>
    <cellStyle name="常规 2 6 5 2 3" xfId="959"/>
    <cellStyle name="常规 2 6 5 3" xfId="960"/>
    <cellStyle name="常规 2 6 6" xfId="961"/>
    <cellStyle name="常规 2 6 6 2" xfId="962"/>
    <cellStyle name="常规 2 6 6 2 2" xfId="963"/>
    <cellStyle name="常规 2 6 6 3" xfId="964"/>
    <cellStyle name="常规 2 6 7" xfId="409"/>
    <cellStyle name="常规 2 6 7 2" xfId="965"/>
    <cellStyle name="常规 2 6 7 2 2" xfId="966"/>
    <cellStyle name="常规 2 6 7 3" xfId="967"/>
    <cellStyle name="常规 2 6 8" xfId="968"/>
    <cellStyle name="常规 2 6 9" xfId="930"/>
    <cellStyle name="常规 2 7" xfId="116"/>
    <cellStyle name="常规 2 7 2" xfId="970"/>
    <cellStyle name="常规 2 7 2 2" xfId="971"/>
    <cellStyle name="常规 2 7 2 2 2" xfId="972"/>
    <cellStyle name="常规 2 7 2 2 2 2" xfId="973"/>
    <cellStyle name="常规 2 7 2 2 3" xfId="974"/>
    <cellStyle name="常规 2 7 2 3" xfId="975"/>
    <cellStyle name="常规 2 7 3" xfId="976"/>
    <cellStyle name="常规 2 7 3 2" xfId="977"/>
    <cellStyle name="常规 2 7 3 2 2" xfId="978"/>
    <cellStyle name="常规 2 7 3 3" xfId="979"/>
    <cellStyle name="常规 2 7 4" xfId="980"/>
    <cellStyle name="常规 2 7 5" xfId="969"/>
    <cellStyle name="常规 2 8" xfId="117"/>
    <cellStyle name="常规 2 8 2" xfId="982"/>
    <cellStyle name="常规 2 8 2 2" xfId="983"/>
    <cellStyle name="常规 2 8 2 2 2" xfId="984"/>
    <cellStyle name="常规 2 8 2 3" xfId="985"/>
    <cellStyle name="常规 2 8 3" xfId="986"/>
    <cellStyle name="常规 2 8 4" xfId="981"/>
    <cellStyle name="常规 2 9" xfId="118"/>
    <cellStyle name="常规 2 9 2" xfId="988"/>
    <cellStyle name="常规 2 9 2 2" xfId="989"/>
    <cellStyle name="常规 2 9 2 2 2" xfId="990"/>
    <cellStyle name="常规 2 9 2 3" xfId="991"/>
    <cellStyle name="常规 2 9 3" xfId="992"/>
    <cellStyle name="常规 2 9 4" xfId="987"/>
    <cellStyle name="常规 2_2012年度湖南省省级国有资本经营预算表" xfId="119"/>
    <cellStyle name="常规 20" xfId="120"/>
    <cellStyle name="常规 21" xfId="18"/>
    <cellStyle name="常规 22" xfId="216"/>
    <cellStyle name="常规 23" xfId="217"/>
    <cellStyle name="常规 23 2" xfId="367"/>
    <cellStyle name="常规 24" xfId="388"/>
    <cellStyle name="常规 25" xfId="1661"/>
    <cellStyle name="常规 26" xfId="1675"/>
    <cellStyle name="常规 27" xfId="1660"/>
    <cellStyle name="常规 3" xfId="121"/>
    <cellStyle name="常规 3 10" xfId="122"/>
    <cellStyle name="常规 3 10 2" xfId="1654"/>
    <cellStyle name="常规 3 11" xfId="269"/>
    <cellStyle name="常规 3 2" xfId="4"/>
    <cellStyle name="常规 3 2 10" xfId="993"/>
    <cellStyle name="常规 3 2 11" xfId="268"/>
    <cellStyle name="常规 3 2 2" xfId="123"/>
    <cellStyle name="常规 3 2 2 2" xfId="995"/>
    <cellStyle name="常规 3 2 2 2 2" xfId="996"/>
    <cellStyle name="常规 3 2 2 2 2 2" xfId="997"/>
    <cellStyle name="常规 3 2 2 2 2 2 2" xfId="998"/>
    <cellStyle name="常规 3 2 2 2 2 2 2 2" xfId="999"/>
    <cellStyle name="常规 3 2 2 2 2 2 2 2 2" xfId="1000"/>
    <cellStyle name="常规 3 2 2 2 2 2 2 3" xfId="1001"/>
    <cellStyle name="常规 3 2 2 2 2 2 3" xfId="1002"/>
    <cellStyle name="常规 3 2 2 2 2 3" xfId="1003"/>
    <cellStyle name="常规 3 2 2 2 2 3 2" xfId="1004"/>
    <cellStyle name="常规 3 2 2 2 2 3 2 2" xfId="1005"/>
    <cellStyle name="常规 3 2 2 2 2 3 3" xfId="1006"/>
    <cellStyle name="常规 3 2 2 2 2 4" xfId="1007"/>
    <cellStyle name="常规 3 2 2 2 3" xfId="1008"/>
    <cellStyle name="常规 3 2 2 2 3 2" xfId="1009"/>
    <cellStyle name="常规 3 2 2 2 3 2 2" xfId="1010"/>
    <cellStyle name="常规 3 2 2 2 3 2 2 2" xfId="1011"/>
    <cellStyle name="常规 3 2 2 2 3 2 3" xfId="1012"/>
    <cellStyle name="常规 3 2 2 2 3 3" xfId="1013"/>
    <cellStyle name="常规 3 2 2 2 4" xfId="1014"/>
    <cellStyle name="常规 3 2 2 2 4 2" xfId="1015"/>
    <cellStyle name="常规 3 2 2 2 4 2 2" xfId="1016"/>
    <cellStyle name="常规 3 2 2 2 4 2 2 2" xfId="1017"/>
    <cellStyle name="常规 3 2 2 2 4 2 3" xfId="1018"/>
    <cellStyle name="常规 3 2 2 2 4 3" xfId="1019"/>
    <cellStyle name="常规 3 2 2 2 5" xfId="1020"/>
    <cellStyle name="常规 3 2 2 2 5 2" xfId="1021"/>
    <cellStyle name="常规 3 2 2 2 5 2 2" xfId="1022"/>
    <cellStyle name="常规 3 2 2 2 5 3" xfId="1023"/>
    <cellStyle name="常规 3 2 2 2 6" xfId="1024"/>
    <cellStyle name="常规 3 2 2 3" xfId="1025"/>
    <cellStyle name="常规 3 2 2 3 2" xfId="1026"/>
    <cellStyle name="常规 3 2 2 3 2 2" xfId="1027"/>
    <cellStyle name="常规 3 2 2 3 2 2 2" xfId="1028"/>
    <cellStyle name="常规 3 2 2 3 2 2 2 2" xfId="1029"/>
    <cellStyle name="常规 3 2 2 3 2 2 2 2 2" xfId="1030"/>
    <cellStyle name="常规 3 2 2 3 2 2 2 3" xfId="1031"/>
    <cellStyle name="常规 3 2 2 3 2 2 3" xfId="1032"/>
    <cellStyle name="常规 3 2 2 3 2 3" xfId="1033"/>
    <cellStyle name="常规 3 2 2 3 2 3 2" xfId="1034"/>
    <cellStyle name="常规 3 2 2 3 2 3 2 2" xfId="1035"/>
    <cellStyle name="常规 3 2 2 3 2 3 3" xfId="1036"/>
    <cellStyle name="常规 3 2 2 3 2 4" xfId="1037"/>
    <cellStyle name="常规 3 2 2 3 3" xfId="1038"/>
    <cellStyle name="常规 3 2 2 3 3 2" xfId="1039"/>
    <cellStyle name="常规 3 2 2 3 3 2 2" xfId="1040"/>
    <cellStyle name="常规 3 2 2 3 3 2 2 2" xfId="1041"/>
    <cellStyle name="常规 3 2 2 3 3 2 3" xfId="1042"/>
    <cellStyle name="常规 3 2 2 3 3 3" xfId="1043"/>
    <cellStyle name="常规 3 2 2 3 4" xfId="1044"/>
    <cellStyle name="常规 3 2 2 3 4 2" xfId="1045"/>
    <cellStyle name="常规 3 2 2 3 4 2 2" xfId="1046"/>
    <cellStyle name="常规 3 2 2 3 4 2 2 2" xfId="1047"/>
    <cellStyle name="常规 3 2 2 3 4 2 3" xfId="1048"/>
    <cellStyle name="常规 3 2 2 3 4 3" xfId="1049"/>
    <cellStyle name="常规 3 2 2 3 5" xfId="1050"/>
    <cellStyle name="常规 3 2 2 3 5 2" xfId="1051"/>
    <cellStyle name="常规 3 2 2 3 5 2 2" xfId="1052"/>
    <cellStyle name="常规 3 2 2 3 5 2 2 2" xfId="1053"/>
    <cellStyle name="常规 3 2 2 3 5 2 3" xfId="1054"/>
    <cellStyle name="常规 3 2 2 3 5 3" xfId="1055"/>
    <cellStyle name="常规 3 2 2 3 6" xfId="1056"/>
    <cellStyle name="常规 3 2 2 3 6 2" xfId="1057"/>
    <cellStyle name="常规 3 2 2 3 6 2 2" xfId="1058"/>
    <cellStyle name="常规 3 2 2 3 6 3" xfId="1059"/>
    <cellStyle name="常规 3 2 2 3 7" xfId="1060"/>
    <cellStyle name="常规 3 2 2 4" xfId="1061"/>
    <cellStyle name="常规 3 2 2 4 2" xfId="1062"/>
    <cellStyle name="常规 3 2 2 4 2 2" xfId="1063"/>
    <cellStyle name="常规 3 2 2 4 2 2 2" xfId="1064"/>
    <cellStyle name="常规 3 2 2 4 2 2 2 2" xfId="1065"/>
    <cellStyle name="常规 3 2 2 4 2 2 3" xfId="1066"/>
    <cellStyle name="常规 3 2 2 4 2 3" xfId="1067"/>
    <cellStyle name="常规 3 2 2 4 3" xfId="1068"/>
    <cellStyle name="常规 3 2 2 4 3 2" xfId="1069"/>
    <cellStyle name="常规 3 2 2 4 3 2 2" xfId="1070"/>
    <cellStyle name="常规 3 2 2 4 3 3" xfId="1071"/>
    <cellStyle name="常规 3 2 2 4 4" xfId="1072"/>
    <cellStyle name="常规 3 2 2 5" xfId="1073"/>
    <cellStyle name="常规 3 2 2 5 2" xfId="1074"/>
    <cellStyle name="常规 3 2 2 5 2 2" xfId="1075"/>
    <cellStyle name="常规 3 2 2 5 2 2 2" xfId="1076"/>
    <cellStyle name="常规 3 2 2 5 2 3" xfId="1077"/>
    <cellStyle name="常规 3 2 2 5 3" xfId="1078"/>
    <cellStyle name="常规 3 2 2 6" xfId="1079"/>
    <cellStyle name="常规 3 2 2 6 2" xfId="1080"/>
    <cellStyle name="常规 3 2 2 6 2 2" xfId="1081"/>
    <cellStyle name="常规 3 2 2 6 2 2 2" xfId="1082"/>
    <cellStyle name="常规 3 2 2 6 2 3" xfId="1083"/>
    <cellStyle name="常规 3 2 2 6 3" xfId="1084"/>
    <cellStyle name="常规 3 2 2 7" xfId="1085"/>
    <cellStyle name="常规 3 2 2 7 2" xfId="1086"/>
    <cellStyle name="常规 3 2 2 7 2 2" xfId="1087"/>
    <cellStyle name="常规 3 2 2 7 3" xfId="1088"/>
    <cellStyle name="常规 3 2 2 8" xfId="1089"/>
    <cellStyle name="常规 3 2 2 9" xfId="994"/>
    <cellStyle name="常规 3 2 3" xfId="124"/>
    <cellStyle name="常规 3 2 3 2" xfId="1091"/>
    <cellStyle name="常规 3 2 3 2 2" xfId="1092"/>
    <cellStyle name="常规 3 2 3 2 2 2" xfId="1093"/>
    <cellStyle name="常规 3 2 3 2 2 2 2" xfId="1094"/>
    <cellStyle name="常规 3 2 3 2 2 2 2 2" xfId="1095"/>
    <cellStyle name="常规 3 2 3 2 2 2 3" xfId="1096"/>
    <cellStyle name="常规 3 2 3 2 2 3" xfId="1097"/>
    <cellStyle name="常规 3 2 3 2 3" xfId="1098"/>
    <cellStyle name="常规 3 2 3 2 3 2" xfId="1099"/>
    <cellStyle name="常规 3 2 3 2 3 2 2" xfId="1100"/>
    <cellStyle name="常规 3 2 3 2 3 3" xfId="1101"/>
    <cellStyle name="常规 3 2 3 2 4" xfId="1102"/>
    <cellStyle name="常规 3 2 3 3" xfId="1103"/>
    <cellStyle name="常规 3 2 3 3 2" xfId="1104"/>
    <cellStyle name="常规 3 2 3 3 2 2" xfId="1105"/>
    <cellStyle name="常规 3 2 3 3 2 2 2" xfId="1106"/>
    <cellStyle name="常规 3 2 3 3 2 3" xfId="1107"/>
    <cellStyle name="常规 3 2 3 3 3" xfId="1108"/>
    <cellStyle name="常规 3 2 3 4" xfId="1109"/>
    <cellStyle name="常规 3 2 3 4 2" xfId="1110"/>
    <cellStyle name="常规 3 2 3 4 2 2" xfId="1111"/>
    <cellStyle name="常规 3 2 3 4 2 2 2" xfId="1112"/>
    <cellStyle name="常规 3 2 3 4 2 3" xfId="1113"/>
    <cellStyle name="常规 3 2 3 4 3" xfId="1114"/>
    <cellStyle name="常规 3 2 3 5" xfId="1115"/>
    <cellStyle name="常规 3 2 3 5 2" xfId="1116"/>
    <cellStyle name="常规 3 2 3 5 2 2" xfId="1117"/>
    <cellStyle name="常规 3 2 3 5 2 2 2" xfId="1118"/>
    <cellStyle name="常规 3 2 3 5 2 3" xfId="1119"/>
    <cellStyle name="常规 3 2 3 5 3" xfId="1120"/>
    <cellStyle name="常规 3 2 3 6" xfId="1121"/>
    <cellStyle name="常规 3 2 3 6 2" xfId="1122"/>
    <cellStyle name="常规 3 2 3 6 2 2" xfId="1123"/>
    <cellStyle name="常规 3 2 3 6 3" xfId="1124"/>
    <cellStyle name="常规 3 2 3 7" xfId="1125"/>
    <cellStyle name="常规 3 2 3 8" xfId="1090"/>
    <cellStyle name="常规 3 2 4" xfId="125"/>
    <cellStyle name="常规 3 2 4 2" xfId="1127"/>
    <cellStyle name="常规 3 2 4 2 2" xfId="1128"/>
    <cellStyle name="常规 3 2 4 2 2 2" xfId="1129"/>
    <cellStyle name="常规 3 2 4 2 2 2 2" xfId="1130"/>
    <cellStyle name="常规 3 2 4 2 2 3" xfId="1131"/>
    <cellStyle name="常规 3 2 4 2 3" xfId="1132"/>
    <cellStyle name="常规 3 2 4 3" xfId="1133"/>
    <cellStyle name="常规 3 2 4 3 2" xfId="1134"/>
    <cellStyle name="常规 3 2 4 3 2 2" xfId="1135"/>
    <cellStyle name="常规 3 2 4 3 3" xfId="1136"/>
    <cellStyle name="常规 3 2 4 4" xfId="1137"/>
    <cellStyle name="常规 3 2 4 5" xfId="1126"/>
    <cellStyle name="常规 3 2 5" xfId="1138"/>
    <cellStyle name="常规 3 2 5 2" xfId="1139"/>
    <cellStyle name="常规 3 2 5 2 2" xfId="1140"/>
    <cellStyle name="常规 3 2 5 2 2 2" xfId="1141"/>
    <cellStyle name="常规 3 2 5 2 3" xfId="1142"/>
    <cellStyle name="常规 3 2 5 3" xfId="1143"/>
    <cellStyle name="常规 3 2 6" xfId="1144"/>
    <cellStyle name="常规 3 2 6 2" xfId="1145"/>
    <cellStyle name="常规 3 2 6 2 2" xfId="1146"/>
    <cellStyle name="常规 3 2 6 2 2 2" xfId="1147"/>
    <cellStyle name="常规 3 2 6 2 3" xfId="1148"/>
    <cellStyle name="常规 3 2 6 3" xfId="1149"/>
    <cellStyle name="常规 3 2 7" xfId="1150"/>
    <cellStyle name="常规 3 2 7 2" xfId="1151"/>
    <cellStyle name="常规 3 2 7 2 2" xfId="1152"/>
    <cellStyle name="常规 3 2 7 3" xfId="1153"/>
    <cellStyle name="常规 3 2 8" xfId="412"/>
    <cellStyle name="常规 3 2 8 2" xfId="1154"/>
    <cellStyle name="常规 3 2 8 2 2" xfId="1155"/>
    <cellStyle name="常规 3 2 8 3" xfId="1156"/>
    <cellStyle name="常规 3 2 9" xfId="1157"/>
    <cellStyle name="常规 3 2_执行14预算15年人代会报表（主席团100份1.16定稿）" xfId="330"/>
    <cellStyle name="常规 3 3" xfId="126"/>
    <cellStyle name="常规 3 3 2" xfId="127"/>
    <cellStyle name="常规 3 3 2 2" xfId="1160"/>
    <cellStyle name="常规 3 3 2 2 2" xfId="1161"/>
    <cellStyle name="常规 3 3 2 2 2 2" xfId="1162"/>
    <cellStyle name="常规 3 3 2 2 2 2 2" xfId="1163"/>
    <cellStyle name="常规 3 3 2 2 2 3" xfId="1164"/>
    <cellStyle name="常规 3 3 2 2 3" xfId="1165"/>
    <cellStyle name="常规 3 3 2 3" xfId="1166"/>
    <cellStyle name="常规 3 3 2 3 2" xfId="1167"/>
    <cellStyle name="常规 3 3 2 3 2 2" xfId="1168"/>
    <cellStyle name="常规 3 3 2 3 3" xfId="1169"/>
    <cellStyle name="常规 3 3 2 4" xfId="1170"/>
    <cellStyle name="常规 3 3 2 5" xfId="1159"/>
    <cellStyle name="常规 3 3 3" xfId="128"/>
    <cellStyle name="常规 3 3 3 2" xfId="1172"/>
    <cellStyle name="常规 3 3 3 2 2" xfId="1173"/>
    <cellStyle name="常规 3 3 3 2 2 2" xfId="1174"/>
    <cellStyle name="常规 3 3 3 2 3" xfId="1175"/>
    <cellStyle name="常规 3 3 3 3" xfId="1176"/>
    <cellStyle name="常规 3 3 3 4" xfId="1171"/>
    <cellStyle name="常规 3 3 4" xfId="129"/>
    <cellStyle name="常规 3 3 4 2" xfId="1178"/>
    <cellStyle name="常规 3 3 4 2 2" xfId="1179"/>
    <cellStyle name="常规 3 3 4 2 2 2" xfId="1180"/>
    <cellStyle name="常规 3 3 4 2 3" xfId="1181"/>
    <cellStyle name="常规 3 3 4 3" xfId="1182"/>
    <cellStyle name="常规 3 3 4 4" xfId="1177"/>
    <cellStyle name="常规 3 3 5" xfId="1183"/>
    <cellStyle name="常规 3 3 5 2" xfId="1184"/>
    <cellStyle name="常规 3 3 5 2 2" xfId="1185"/>
    <cellStyle name="常规 3 3 5 2 2 2" xfId="1186"/>
    <cellStyle name="常规 3 3 5 2 3" xfId="1187"/>
    <cellStyle name="常规 3 3 5 3" xfId="1188"/>
    <cellStyle name="常规 3 3 6" xfId="1189"/>
    <cellStyle name="常规 3 3 6 2" xfId="1190"/>
    <cellStyle name="常规 3 3 6 2 2" xfId="1191"/>
    <cellStyle name="常规 3 3 6 3" xfId="1192"/>
    <cellStyle name="常规 3 3 7" xfId="1193"/>
    <cellStyle name="常规 3 3 8" xfId="1158"/>
    <cellStyle name="常规 3 3_执行14预算15年人代会报表（主席团100份1.16定稿）" xfId="331"/>
    <cellStyle name="常规 3 4" xfId="130"/>
    <cellStyle name="常规 3 4 2" xfId="131"/>
    <cellStyle name="常规 3 4 2 2" xfId="1196"/>
    <cellStyle name="常规 3 4 2 2 2" xfId="1197"/>
    <cellStyle name="常规 3 4 2 2 2 2" xfId="1198"/>
    <cellStyle name="常规 3 4 2 2 3" xfId="1199"/>
    <cellStyle name="常规 3 4 2 3" xfId="1200"/>
    <cellStyle name="常规 3 4 2 4" xfId="1195"/>
    <cellStyle name="常规 3 4 3" xfId="132"/>
    <cellStyle name="常规 3 4 3 2" xfId="1202"/>
    <cellStyle name="常规 3 4 3 2 2" xfId="1203"/>
    <cellStyle name="常规 3 4 3 3" xfId="1204"/>
    <cellStyle name="常规 3 4 3 4" xfId="1201"/>
    <cellStyle name="常规 3 4 4" xfId="133"/>
    <cellStyle name="常规 3 4 4 2" xfId="1205"/>
    <cellStyle name="常规 3 4 5" xfId="1194"/>
    <cellStyle name="常规 3 4_执行14预算15年人代会报表（主席团100份1.16定稿）" xfId="332"/>
    <cellStyle name="常规 3 5" xfId="134"/>
    <cellStyle name="常规 3 5 2" xfId="1207"/>
    <cellStyle name="常规 3 5 2 2" xfId="1208"/>
    <cellStyle name="常规 3 5 2 2 2" xfId="1209"/>
    <cellStyle name="常规 3 5 2 3" xfId="1210"/>
    <cellStyle name="常规 3 5 3" xfId="1211"/>
    <cellStyle name="常规 3 5 4" xfId="1206"/>
    <cellStyle name="常规 3 6" xfId="135"/>
    <cellStyle name="常规 3 6 2" xfId="1213"/>
    <cellStyle name="常规 3 6 2 2" xfId="1214"/>
    <cellStyle name="常规 3 6 2 2 2" xfId="1215"/>
    <cellStyle name="常规 3 6 2 3" xfId="1216"/>
    <cellStyle name="常规 3 6 3" xfId="1217"/>
    <cellStyle name="常规 3 6 4" xfId="1212"/>
    <cellStyle name="常规 3 7" xfId="136"/>
    <cellStyle name="常规 3 7 2" xfId="1219"/>
    <cellStyle name="常规 3 7 2 2" xfId="1220"/>
    <cellStyle name="常规 3 7 3" xfId="1221"/>
    <cellStyle name="常规 3 7 4" xfId="1218"/>
    <cellStyle name="常规 3 8" xfId="137"/>
    <cellStyle name="常规 3 8 2" xfId="1222"/>
    <cellStyle name="常规 3 8 2 2" xfId="1223"/>
    <cellStyle name="常规 3 8 3" xfId="1224"/>
    <cellStyle name="常规 3 8 4" xfId="405"/>
    <cellStyle name="常规 3 9" xfId="138"/>
    <cellStyle name="常规 3 9 2" xfId="1225"/>
    <cellStyle name="常规 3_长沙" xfId="139"/>
    <cellStyle name="常规 4" xfId="140"/>
    <cellStyle name="常规 4 10" xfId="407"/>
    <cellStyle name="常规 4 2" xfId="141"/>
    <cellStyle name="常规 4 2 2" xfId="142"/>
    <cellStyle name="常规 4 2 2 2" xfId="1228"/>
    <cellStyle name="常规 4 2 2 2 2" xfId="1229"/>
    <cellStyle name="常规 4 2 2 2 2 2" xfId="1230"/>
    <cellStyle name="常规 4 2 2 2 2 2 2" xfId="1231"/>
    <cellStyle name="常规 4 2 2 2 2 2 2 2" xfId="1232"/>
    <cellStyle name="常规 4 2 2 2 2 2 3" xfId="1233"/>
    <cellStyle name="常规 4 2 2 2 2 3" xfId="1234"/>
    <cellStyle name="常规 4 2 2 2 3" xfId="1235"/>
    <cellStyle name="常规 4 2 2 2 3 2" xfId="1236"/>
    <cellStyle name="常规 4 2 2 2 3 2 2" xfId="1237"/>
    <cellStyle name="常规 4 2 2 2 3 3" xfId="1238"/>
    <cellStyle name="常规 4 2 2 2 4" xfId="1239"/>
    <cellStyle name="常规 4 2 2 3" xfId="1240"/>
    <cellStyle name="常规 4 2 2 3 2" xfId="1241"/>
    <cellStyle name="常规 4 2 2 3 2 2" xfId="1242"/>
    <cellStyle name="常规 4 2 2 3 2 2 2" xfId="1243"/>
    <cellStyle name="常规 4 2 2 3 2 3" xfId="1244"/>
    <cellStyle name="常规 4 2 2 3 3" xfId="1245"/>
    <cellStyle name="常规 4 2 2 4" xfId="1246"/>
    <cellStyle name="常规 4 2 2 4 2" xfId="1247"/>
    <cellStyle name="常规 4 2 2 4 2 2" xfId="1248"/>
    <cellStyle name="常规 4 2 2 4 2 2 2" xfId="1249"/>
    <cellStyle name="常规 4 2 2 4 2 3" xfId="1250"/>
    <cellStyle name="常规 4 2 2 4 3" xfId="1251"/>
    <cellStyle name="常规 4 2 2 5" xfId="1252"/>
    <cellStyle name="常规 4 2 2 5 2" xfId="1253"/>
    <cellStyle name="常规 4 2 2 5 2 2" xfId="1254"/>
    <cellStyle name="常规 4 2 2 5 3" xfId="1255"/>
    <cellStyle name="常规 4 2 2 6" xfId="1256"/>
    <cellStyle name="常规 4 2 2 7" xfId="1227"/>
    <cellStyle name="常规 4 2 3" xfId="143"/>
    <cellStyle name="常规 4 2 3 2" xfId="1258"/>
    <cellStyle name="常规 4 2 3 2 2" xfId="1259"/>
    <cellStyle name="常规 4 2 3 2 2 2" xfId="1260"/>
    <cellStyle name="常规 4 2 3 2 2 2 2" xfId="1261"/>
    <cellStyle name="常规 4 2 3 2 2 3" xfId="1262"/>
    <cellStyle name="常规 4 2 3 2 3" xfId="1263"/>
    <cellStyle name="常规 4 2 3 3" xfId="1264"/>
    <cellStyle name="常规 4 2 3 3 2" xfId="1265"/>
    <cellStyle name="常规 4 2 3 3 2 2" xfId="1266"/>
    <cellStyle name="常规 4 2 3 3 3" xfId="1267"/>
    <cellStyle name="常规 4 2 3 4" xfId="1268"/>
    <cellStyle name="常规 4 2 3 5" xfId="1257"/>
    <cellStyle name="常规 4 2 4" xfId="144"/>
    <cellStyle name="常规 4 2 4 2" xfId="1270"/>
    <cellStyle name="常规 4 2 4 2 2" xfId="1271"/>
    <cellStyle name="常规 4 2 4 2 2 2" xfId="1272"/>
    <cellStyle name="常规 4 2 4 2 3" xfId="1273"/>
    <cellStyle name="常规 4 2 4 3" xfId="1274"/>
    <cellStyle name="常规 4 2 4 4" xfId="1269"/>
    <cellStyle name="常规 4 2 5" xfId="1275"/>
    <cellStyle name="常规 4 2 5 2" xfId="1276"/>
    <cellStyle name="常规 4 2 5 2 2" xfId="1277"/>
    <cellStyle name="常规 4 2 5 2 2 2" xfId="1278"/>
    <cellStyle name="常规 4 2 5 2 3" xfId="1279"/>
    <cellStyle name="常规 4 2 5 3" xfId="1280"/>
    <cellStyle name="常规 4 2 6" xfId="1281"/>
    <cellStyle name="常规 4 2 6 2" xfId="1282"/>
    <cellStyle name="常规 4 2 6 2 2" xfId="1283"/>
    <cellStyle name="常规 4 2 6 3" xfId="1284"/>
    <cellStyle name="常规 4 2 7" xfId="1285"/>
    <cellStyle name="常规 4 2 8" xfId="1226"/>
    <cellStyle name="常规 4 2_执行14预算15年人代会报表（主席团100份1.16定稿）" xfId="333"/>
    <cellStyle name="常规 4 3" xfId="145"/>
    <cellStyle name="常规 4 3 2" xfId="146"/>
    <cellStyle name="常规 4 3 2 2" xfId="1288"/>
    <cellStyle name="常规 4 3 2 2 2" xfId="1289"/>
    <cellStyle name="常规 4 3 2 2 2 2" xfId="1290"/>
    <cellStyle name="常规 4 3 2 2 2 2 2" xfId="1291"/>
    <cellStyle name="常规 4 3 2 2 2 3" xfId="1292"/>
    <cellStyle name="常规 4 3 2 2 3" xfId="1293"/>
    <cellStyle name="常规 4 3 2 3" xfId="1294"/>
    <cellStyle name="常规 4 3 2 3 2" xfId="1295"/>
    <cellStyle name="常规 4 3 2 3 2 2" xfId="1296"/>
    <cellStyle name="常规 4 3 2 3 3" xfId="1297"/>
    <cellStyle name="常规 4 3 2 4" xfId="1298"/>
    <cellStyle name="常规 4 3 2 5" xfId="1287"/>
    <cellStyle name="常规 4 3 3" xfId="147"/>
    <cellStyle name="常规 4 3 3 2" xfId="1300"/>
    <cellStyle name="常规 4 3 3 2 2" xfId="1301"/>
    <cellStyle name="常规 4 3 3 2 2 2" xfId="1302"/>
    <cellStyle name="常规 4 3 3 2 3" xfId="1303"/>
    <cellStyle name="常规 4 3 3 3" xfId="1304"/>
    <cellStyle name="常规 4 3 3 4" xfId="1299"/>
    <cellStyle name="常规 4 3 4" xfId="148"/>
    <cellStyle name="常规 4 3 4 2" xfId="1306"/>
    <cellStyle name="常规 4 3 4 2 2" xfId="1307"/>
    <cellStyle name="常规 4 3 4 2 2 2" xfId="1308"/>
    <cellStyle name="常规 4 3 4 2 3" xfId="1309"/>
    <cellStyle name="常规 4 3 4 3" xfId="1310"/>
    <cellStyle name="常规 4 3 4 4" xfId="1305"/>
    <cellStyle name="常规 4 3 5" xfId="1311"/>
    <cellStyle name="常规 4 3 5 2" xfId="1312"/>
    <cellStyle name="常规 4 3 5 2 2" xfId="1313"/>
    <cellStyle name="常规 4 3 5 2 2 2" xfId="1314"/>
    <cellStyle name="常规 4 3 5 2 3" xfId="1315"/>
    <cellStyle name="常规 4 3 5 3" xfId="1316"/>
    <cellStyle name="常规 4 3 6" xfId="1317"/>
    <cellStyle name="常规 4 3 6 2" xfId="1318"/>
    <cellStyle name="常规 4 3 6 2 2" xfId="1319"/>
    <cellStyle name="常规 4 3 6 3" xfId="1320"/>
    <cellStyle name="常规 4 3 7" xfId="1321"/>
    <cellStyle name="常规 4 3 8" xfId="1286"/>
    <cellStyle name="常规 4 3_执行14预算15年人代会报表（主席团100份1.16定稿）" xfId="334"/>
    <cellStyle name="常规 4 4" xfId="149"/>
    <cellStyle name="常规 4 4 2" xfId="150"/>
    <cellStyle name="常规 4 4 2 2" xfId="1324"/>
    <cellStyle name="常规 4 4 2 2 2" xfId="1325"/>
    <cellStyle name="常规 4 4 2 2 2 2" xfId="1326"/>
    <cellStyle name="常规 4 4 2 2 3" xfId="1327"/>
    <cellStyle name="常规 4 4 2 3" xfId="1328"/>
    <cellStyle name="常规 4 4 2 4" xfId="1323"/>
    <cellStyle name="常规 4 4 3" xfId="151"/>
    <cellStyle name="常规 4 4 3 2" xfId="1330"/>
    <cellStyle name="常规 4 4 3 2 2" xfId="1331"/>
    <cellStyle name="常规 4 4 3 3" xfId="1332"/>
    <cellStyle name="常规 4 4 3 4" xfId="1329"/>
    <cellStyle name="常规 4 4 4" xfId="152"/>
    <cellStyle name="常规 4 4 4 2" xfId="1333"/>
    <cellStyle name="常规 4 4 5" xfId="1322"/>
    <cellStyle name="常规 4 4_执行14预算15年人代会报表（主席团100份1.16定稿）" xfId="335"/>
    <cellStyle name="常规 4 5" xfId="153"/>
    <cellStyle name="常规 4 5 2" xfId="1335"/>
    <cellStyle name="常规 4 5 2 2" xfId="1336"/>
    <cellStyle name="常规 4 5 2 2 2" xfId="1337"/>
    <cellStyle name="常规 4 5 2 3" xfId="1338"/>
    <cellStyle name="常规 4 5 3" xfId="1339"/>
    <cellStyle name="常规 4 5 4" xfId="1334"/>
    <cellStyle name="常规 4 6" xfId="154"/>
    <cellStyle name="常规 4 6 2" xfId="1341"/>
    <cellStyle name="常规 4 6 2 2" xfId="1342"/>
    <cellStyle name="常规 4 6 2 2 2" xfId="1343"/>
    <cellStyle name="常规 4 6 2 3" xfId="1344"/>
    <cellStyle name="常规 4 6 3" xfId="1345"/>
    <cellStyle name="常规 4 6 4" xfId="1340"/>
    <cellStyle name="常规 4 7" xfId="368"/>
    <cellStyle name="常规 4 7 2" xfId="1347"/>
    <cellStyle name="常规 4 7 2 2" xfId="1348"/>
    <cellStyle name="常规 4 7 3" xfId="1349"/>
    <cellStyle name="常规 4 7 4" xfId="1662"/>
    <cellStyle name="常规 4 7 5" xfId="1346"/>
    <cellStyle name="常规 4 8" xfId="1350"/>
    <cellStyle name="常规 4 9" xfId="1351"/>
    <cellStyle name="常规 4_长沙" xfId="155"/>
    <cellStyle name="常规 5" xfId="156"/>
    <cellStyle name="常规 5 2" xfId="369"/>
    <cellStyle name="常规 5 2 2" xfId="1353"/>
    <cellStyle name="常规 5 2 2 2" xfId="1354"/>
    <cellStyle name="常规 5 2 2 2 2" xfId="1355"/>
    <cellStyle name="常规 5 2 2 2 2 2" xfId="1356"/>
    <cellStyle name="常规 5 2 2 2 3" xfId="1357"/>
    <cellStyle name="常规 5 2 2 3" xfId="1358"/>
    <cellStyle name="常规 5 2 3" xfId="1359"/>
    <cellStyle name="常规 5 2 3 2" xfId="1360"/>
    <cellStyle name="常规 5 2 3 2 2" xfId="1361"/>
    <cellStyle name="常规 5 2 3 3" xfId="1362"/>
    <cellStyle name="常规 5 2 4" xfId="1363"/>
    <cellStyle name="常规 5 2 5" xfId="1663"/>
    <cellStyle name="常规 5 3" xfId="1364"/>
    <cellStyle name="常规 5 3 2" xfId="1365"/>
    <cellStyle name="常规 5 3 2 2" xfId="1366"/>
    <cellStyle name="常规 5 3 2 2 2" xfId="1367"/>
    <cellStyle name="常规 5 3 2 3" xfId="1368"/>
    <cellStyle name="常规 5 3 3" xfId="1369"/>
    <cellStyle name="常规 5 4" xfId="1370"/>
    <cellStyle name="常规 5 4 2" xfId="1371"/>
    <cellStyle name="常规 5 4 2 2" xfId="1372"/>
    <cellStyle name="常规 5 4 2 2 2" xfId="1373"/>
    <cellStyle name="常规 5 4 2 3" xfId="1374"/>
    <cellStyle name="常规 5 4 3" xfId="1375"/>
    <cellStyle name="常规 5 5" xfId="1376"/>
    <cellStyle name="常规 5 5 2" xfId="1377"/>
    <cellStyle name="常规 5 5 2 2" xfId="1378"/>
    <cellStyle name="常规 5 5 3" xfId="1379"/>
    <cellStyle name="常规 5 6" xfId="1380"/>
    <cellStyle name="常规 5 7" xfId="1352"/>
    <cellStyle name="常规 5 8" xfId="1669"/>
    <cellStyle name="常规 6" xfId="157"/>
    <cellStyle name="常规 6 2" xfId="158"/>
    <cellStyle name="常规 6 2 2" xfId="1383"/>
    <cellStyle name="常规 6 2 2 2" xfId="1384"/>
    <cellStyle name="常规 6 2 2 2 2" xfId="1385"/>
    <cellStyle name="常规 6 2 2 2 2 2" xfId="1386"/>
    <cellStyle name="常规 6 2 2 2 3" xfId="1387"/>
    <cellStyle name="常规 6 2 2 3" xfId="1388"/>
    <cellStyle name="常规 6 2 3" xfId="1389"/>
    <cellStyle name="常规 6 2 3 2" xfId="1390"/>
    <cellStyle name="常规 6 2 3 2 2" xfId="1391"/>
    <cellStyle name="常规 6 2 3 3" xfId="1392"/>
    <cellStyle name="常规 6 2 4" xfId="1393"/>
    <cellStyle name="常规 6 2 5" xfId="1382"/>
    <cellStyle name="常规 6 3" xfId="159"/>
    <cellStyle name="常规 6 3 2" xfId="1395"/>
    <cellStyle name="常规 6 3 2 2" xfId="1396"/>
    <cellStyle name="常规 6 3 2 2 2" xfId="1397"/>
    <cellStyle name="常规 6 3 2 3" xfId="1398"/>
    <cellStyle name="常规 6 3 3" xfId="1399"/>
    <cellStyle name="常规 6 3 4" xfId="1394"/>
    <cellStyle name="常规 6 4" xfId="160"/>
    <cellStyle name="常规 6 4 2" xfId="1401"/>
    <cellStyle name="常规 6 4 2 2" xfId="1402"/>
    <cellStyle name="常规 6 4 2 2 2" xfId="1403"/>
    <cellStyle name="常规 6 4 2 3" xfId="1404"/>
    <cellStyle name="常规 6 4 3" xfId="1405"/>
    <cellStyle name="常规 6 4 4" xfId="1400"/>
    <cellStyle name="常规 6 5" xfId="370"/>
    <cellStyle name="常规 6 5 2" xfId="1407"/>
    <cellStyle name="常规 6 5 2 2" xfId="1408"/>
    <cellStyle name="常规 6 5 3" xfId="1409"/>
    <cellStyle name="常规 6 5 4" xfId="1664"/>
    <cellStyle name="常规 6 5 5" xfId="1406"/>
    <cellStyle name="常规 6 6" xfId="1410"/>
    <cellStyle name="常规 6 7" xfId="1381"/>
    <cellStyle name="常规 6 8" xfId="1668"/>
    <cellStyle name="常规 6_长沙" xfId="161"/>
    <cellStyle name="常规 7" xfId="162"/>
    <cellStyle name="常规 7 10" xfId="1411"/>
    <cellStyle name="常规 7 2" xfId="163"/>
    <cellStyle name="常规 7 2 2" xfId="164"/>
    <cellStyle name="常规 7 2 2 2" xfId="1414"/>
    <cellStyle name="常规 7 2 2 2 2" xfId="1415"/>
    <cellStyle name="常规 7 2 2 3" xfId="1416"/>
    <cellStyle name="常规 7 2 2 4" xfId="1413"/>
    <cellStyle name="常规 7 2 3" xfId="165"/>
    <cellStyle name="常规 7 2 3 2" xfId="1417"/>
    <cellStyle name="常规 7 2 4" xfId="166"/>
    <cellStyle name="常规 7 2 5" xfId="1412"/>
    <cellStyle name="常规 7 2_执行14预算15年人代会报表（主席团100份1.16定稿）" xfId="336"/>
    <cellStyle name="常规 7 3" xfId="167"/>
    <cellStyle name="常规 7 3 2" xfId="168"/>
    <cellStyle name="常规 7 3 2 2" xfId="1420"/>
    <cellStyle name="常规 7 3 2 2 2" xfId="1421"/>
    <cellStyle name="常规 7 3 2 3" xfId="1422"/>
    <cellStyle name="常规 7 3 2 4" xfId="1419"/>
    <cellStyle name="常规 7 3 3" xfId="169"/>
    <cellStyle name="常规 7 3 3 2" xfId="1423"/>
    <cellStyle name="常规 7 3 4" xfId="170"/>
    <cellStyle name="常规 7 3 5" xfId="1418"/>
    <cellStyle name="常规 7 3_执行14预算15年人代会报表（主席团100份1.16定稿）" xfId="337"/>
    <cellStyle name="常规 7 4" xfId="171"/>
    <cellStyle name="常规 7 4 2" xfId="172"/>
    <cellStyle name="常规 7 4 2 2" xfId="1426"/>
    <cellStyle name="常规 7 4 2 2 2" xfId="1427"/>
    <cellStyle name="常规 7 4 2 3" xfId="1428"/>
    <cellStyle name="常规 7 4 2 4" xfId="1425"/>
    <cellStyle name="常规 7 4 3" xfId="173"/>
    <cellStyle name="常规 7 4 3 2" xfId="1429"/>
    <cellStyle name="常规 7 4 4" xfId="174"/>
    <cellStyle name="常规 7 4 5" xfId="1424"/>
    <cellStyle name="常规 7 4_执行14预算15年人代会报表（主席团100份1.16定稿）" xfId="338"/>
    <cellStyle name="常规 7 5" xfId="175"/>
    <cellStyle name="常规 7 5 2" xfId="391"/>
    <cellStyle name="常规 7 5 2 2" xfId="1430"/>
    <cellStyle name="常规 7 5 2 2 2" xfId="1431"/>
    <cellStyle name="常规 7 5 2 3" xfId="1432"/>
    <cellStyle name="常规 7 5 3" xfId="1433"/>
    <cellStyle name="常规 7 5 3 2" xfId="1434"/>
    <cellStyle name="常规 7 5 4" xfId="1435"/>
    <cellStyle name="常规 7 5 5" xfId="252"/>
    <cellStyle name="常规 7 6" xfId="176"/>
    <cellStyle name="常规 7 6 2" xfId="1436"/>
    <cellStyle name="常规 7 7" xfId="177"/>
    <cellStyle name="常规 7 8" xfId="178"/>
    <cellStyle name="常规 7 9" xfId="179"/>
    <cellStyle name="常规 7_长沙" xfId="180"/>
    <cellStyle name="常规 8" xfId="181"/>
    <cellStyle name="常规 8 10" xfId="249"/>
    <cellStyle name="常规 8 2" xfId="182"/>
    <cellStyle name="常规 8 2 2" xfId="183"/>
    <cellStyle name="常规 8 2 2 2" xfId="1439"/>
    <cellStyle name="常规 8 2 2 2 2" xfId="1440"/>
    <cellStyle name="常规 8 2 2 2 2 2" xfId="1441"/>
    <cellStyle name="常规 8 2 2 2 2 2 2" xfId="1442"/>
    <cellStyle name="常规 8 2 2 2 2 3" xfId="1443"/>
    <cellStyle name="常规 8 2 2 2 3" xfId="1444"/>
    <cellStyle name="常规 8 2 2 3" xfId="1445"/>
    <cellStyle name="常规 8 2 2 3 2" xfId="1446"/>
    <cellStyle name="常规 8 2 2 3 2 2" xfId="1447"/>
    <cellStyle name="常规 8 2 2 3 3" xfId="1448"/>
    <cellStyle name="常规 8 2 2 4" xfId="1449"/>
    <cellStyle name="常规 8 2 2 5" xfId="1438"/>
    <cellStyle name="常规 8 2 3" xfId="184"/>
    <cellStyle name="常规 8 2 3 2" xfId="1451"/>
    <cellStyle name="常规 8 2 3 2 2" xfId="1452"/>
    <cellStyle name="常规 8 2 3 2 2 2" xfId="1453"/>
    <cellStyle name="常规 8 2 3 2 3" xfId="1454"/>
    <cellStyle name="常规 8 2 3 3" xfId="1455"/>
    <cellStyle name="常规 8 2 3 4" xfId="1450"/>
    <cellStyle name="常规 8 2 4" xfId="185"/>
    <cellStyle name="常规 8 2 4 2" xfId="1457"/>
    <cellStyle name="常规 8 2 4 2 2" xfId="1458"/>
    <cellStyle name="常规 8 2 4 2 2 2" xfId="1459"/>
    <cellStyle name="常规 8 2 4 2 3" xfId="1460"/>
    <cellStyle name="常规 8 2 4 3" xfId="1461"/>
    <cellStyle name="常规 8 2 4 4" xfId="1456"/>
    <cellStyle name="常规 8 2 5" xfId="1462"/>
    <cellStyle name="常规 8 2 5 2" xfId="1463"/>
    <cellStyle name="常规 8 2 5 2 2" xfId="1464"/>
    <cellStyle name="常规 8 2 5 3" xfId="1465"/>
    <cellStyle name="常规 8 2 6" xfId="1466"/>
    <cellStyle name="常规 8 2 7" xfId="1437"/>
    <cellStyle name="常规 8 2_执行14预算15年人代会报表（主席团100份1.16定稿）" xfId="339"/>
    <cellStyle name="常规 8 3" xfId="186"/>
    <cellStyle name="常规 8 3 2" xfId="187"/>
    <cellStyle name="常规 8 3 2 2" xfId="1469"/>
    <cellStyle name="常规 8 3 2 2 2" xfId="1470"/>
    <cellStyle name="常规 8 3 2 2 2 2" xfId="1471"/>
    <cellStyle name="常规 8 3 2 2 3" xfId="1472"/>
    <cellStyle name="常规 8 3 2 3" xfId="1473"/>
    <cellStyle name="常规 8 3 2 4" xfId="1468"/>
    <cellStyle name="常规 8 3 3" xfId="188"/>
    <cellStyle name="常规 8 3 3 2" xfId="1475"/>
    <cellStyle name="常规 8 3 3 2 2" xfId="1476"/>
    <cellStyle name="常规 8 3 3 3" xfId="1477"/>
    <cellStyle name="常规 8 3 3 4" xfId="1474"/>
    <cellStyle name="常规 8 3 4" xfId="189"/>
    <cellStyle name="常规 8 3 4 2" xfId="1478"/>
    <cellStyle name="常规 8 3 5" xfId="1467"/>
    <cellStyle name="常规 8 3_执行14预算15年人代会报表（主席团100份1.16定稿）" xfId="340"/>
    <cellStyle name="常规 8 4" xfId="190"/>
    <cellStyle name="常规 8 4 2" xfId="191"/>
    <cellStyle name="常规 8 4 2 2" xfId="1481"/>
    <cellStyle name="常规 8 4 2 2 2" xfId="1482"/>
    <cellStyle name="常规 8 4 2 3" xfId="1483"/>
    <cellStyle name="常规 8 4 2 4" xfId="1480"/>
    <cellStyle name="常规 8 4 3" xfId="192"/>
    <cellStyle name="常规 8 4 3 2" xfId="1484"/>
    <cellStyle name="常规 8 4 4" xfId="193"/>
    <cellStyle name="常规 8 4 5" xfId="1479"/>
    <cellStyle name="常规 8 4_执行14预算15年人代会报表（主席团100份1.16定稿）" xfId="341"/>
    <cellStyle name="常规 8 5" xfId="194"/>
    <cellStyle name="常规 8 5 2" xfId="1486"/>
    <cellStyle name="常规 8 5 2 2" xfId="1487"/>
    <cellStyle name="常规 8 5 2 2 2" xfId="1488"/>
    <cellStyle name="常规 8 5 2 3" xfId="1489"/>
    <cellStyle name="常规 8 5 3" xfId="1490"/>
    <cellStyle name="常规 8 5 4" xfId="1485"/>
    <cellStyle name="常规 8 6" xfId="195"/>
    <cellStyle name="常规 8 6 2" xfId="1492"/>
    <cellStyle name="常规 8 6 2 2" xfId="1493"/>
    <cellStyle name="常规 8 6 3" xfId="1494"/>
    <cellStyle name="常规 8 6 4" xfId="1491"/>
    <cellStyle name="常规 8 7" xfId="196"/>
    <cellStyle name="常规 8 7 2" xfId="1496"/>
    <cellStyle name="常规 8 7 3" xfId="1495"/>
    <cellStyle name="常规 8 8" xfId="197"/>
    <cellStyle name="常规 8 8 2" xfId="1497"/>
    <cellStyle name="常规 8 9" xfId="198"/>
    <cellStyle name="常规 8_长沙" xfId="199"/>
    <cellStyle name="常规 9" xfId="200"/>
    <cellStyle name="常规 9 2" xfId="1499"/>
    <cellStyle name="常规 9 2 2" xfId="1500"/>
    <cellStyle name="常规 9 2 2 2" xfId="1501"/>
    <cellStyle name="常规 9 2 2 2 2" xfId="1502"/>
    <cellStyle name="常规 9 2 2 2 2 2" xfId="1503"/>
    <cellStyle name="常规 9 2 2 2 3" xfId="1504"/>
    <cellStyle name="常规 9 2 2 3" xfId="1505"/>
    <cellStyle name="常规 9 2 3" xfId="1506"/>
    <cellStyle name="常规 9 2 3 2" xfId="1507"/>
    <cellStyle name="常规 9 2 3 2 2" xfId="1508"/>
    <cellStyle name="常规 9 2 3 3" xfId="1509"/>
    <cellStyle name="常规 9 2 4" xfId="1510"/>
    <cellStyle name="常规 9 3" xfId="1511"/>
    <cellStyle name="常规 9 3 2" xfId="1512"/>
    <cellStyle name="常规 9 3 2 2" xfId="1513"/>
    <cellStyle name="常规 9 3 2 2 2" xfId="1514"/>
    <cellStyle name="常规 9 3 2 3" xfId="1515"/>
    <cellStyle name="常规 9 3 3" xfId="1516"/>
    <cellStyle name="常规 9 4" xfId="1517"/>
    <cellStyle name="常规 9 4 2" xfId="1518"/>
    <cellStyle name="常规 9 4 2 2" xfId="1519"/>
    <cellStyle name="常规 9 4 2 2 2" xfId="1520"/>
    <cellStyle name="常规 9 4 2 3" xfId="1521"/>
    <cellStyle name="常规 9 4 3" xfId="1522"/>
    <cellStyle name="常规 9 5" xfId="1523"/>
    <cellStyle name="常规 9 5 2" xfId="1524"/>
    <cellStyle name="常规 9 5 2 2" xfId="1525"/>
    <cellStyle name="常规 9 5 3" xfId="1526"/>
    <cellStyle name="常规 9 6" xfId="1527"/>
    <cellStyle name="常规 9 7" xfId="1498"/>
    <cellStyle name="常规_09年决算参阅资料(常委会定)" xfId="16"/>
    <cellStyle name="常规_2013年预算表格(3月15报省表内公式表)" xfId="10"/>
    <cellStyle name="常规_2014年本级基金支出" xfId="9"/>
    <cellStyle name="常规_Book1" xfId="6"/>
    <cellStyle name="常规_Book1_2015年预算市级支出和平衡表" xfId="12"/>
    <cellStyle name="常规_Book1_大财经委人大执行07预算08" xfId="14"/>
    <cellStyle name="常规_Book1_人大执行06预算07" xfId="13"/>
    <cellStyle name="常规_Book1_执行09预算10(1.4)" xfId="15"/>
    <cellStyle name="常规_报送2006年财政收支预计完成情况预计表（市州）！！！" xfId="5"/>
    <cellStyle name="常规_全省收入" xfId="3"/>
    <cellStyle name="常规_市本级" xfId="8"/>
    <cellStyle name="常规_市本级2012年预算(12.10)" xfId="11"/>
    <cellStyle name="常规_预算执行" xfId="1"/>
    <cellStyle name="常规_预算执行2000预算2001" xfId="2"/>
    <cellStyle name="好 2" xfId="342"/>
    <cellStyle name="好_2014年大通湖调整预算数据表格上报改2" xfId="343"/>
    <cellStyle name="好_2015年上半年执行执行表格(8.27常委会)" xfId="344"/>
    <cellStyle name="好_2015年市本级全口径预算草案 - 副本" xfId="201"/>
    <cellStyle name="好_2015年市本级全口径预算草案 - 副本 2" xfId="1655"/>
    <cellStyle name="好_2015年市本级全口径预算草案 - 副本 3" xfId="238"/>
    <cellStyle name="好_大通湖" xfId="202"/>
    <cellStyle name="好_大通湖2013年调整预算表" xfId="346"/>
    <cellStyle name="好_大通湖2013年调整预算表(定稿）" xfId="347"/>
    <cellStyle name="好_附件2 益阳市市级国有资本经营预算表(4)" xfId="203"/>
    <cellStyle name="好_附件2 益阳市市级国有资本经营预算表(4) 2" xfId="1656"/>
    <cellStyle name="好_附件2 益阳市市级国有资本经营预算表(4) 3" xfId="239"/>
    <cellStyle name="好_附件2 益阳市市级国有资本经营预算表(定稿)" xfId="204"/>
    <cellStyle name="好_附件2 益阳市市级国有资本经营预算表(定稿) 2" xfId="1657"/>
    <cellStyle name="好_附件2 益阳市市级国有资本经营预算表(定稿) 3" xfId="240"/>
    <cellStyle name="好_高新区2015年上半年执行执行表 " xfId="349"/>
    <cellStyle name="好_高新区2015年调整预算数据表格（修改）" xfId="348"/>
    <cellStyle name="好_长沙" xfId="205"/>
    <cellStyle name="好_长沙 2" xfId="1658"/>
    <cellStyle name="好_长沙 3" xfId="392"/>
    <cellStyle name="好_长沙_执行14预算15年人代会报表（主席团100份1.16定稿）" xfId="345"/>
    <cellStyle name="好_执行14预算15年人代会报表（主席团100份1.16定稿）" xfId="350"/>
    <cellStyle name="汇总 2" xfId="351"/>
    <cellStyle name="计算 2" xfId="352"/>
    <cellStyle name="检查单元格 2" xfId="353"/>
    <cellStyle name="解释性文本 2" xfId="354"/>
    <cellStyle name="警告文本 2" xfId="355"/>
    <cellStyle name="链接单元格 2" xfId="356"/>
    <cellStyle name="普通_97-917" xfId="1671"/>
    <cellStyle name="千分位[0]_laroux" xfId="1674"/>
    <cellStyle name="千分位_97-917" xfId="1667"/>
    <cellStyle name="千位[0]_1" xfId="1673"/>
    <cellStyle name="千位_1" xfId="237"/>
    <cellStyle name="千位分隔" xfId="215" builtinId="3"/>
    <cellStyle name="千位分隔 10" xfId="380"/>
    <cellStyle name="千位分隔 11" xfId="241"/>
    <cellStyle name="千位分隔 12" xfId="1659"/>
    <cellStyle name="千位分隔 2" xfId="206"/>
    <cellStyle name="千位分隔 2 2" xfId="371"/>
    <cellStyle name="千位分隔 2 2 2" xfId="1529"/>
    <cellStyle name="千位分隔 2 2 2 2" xfId="1530"/>
    <cellStyle name="千位分隔 2 2 2 2 2" xfId="1531"/>
    <cellStyle name="千位分隔 2 2 2 2 2 2" xfId="1532"/>
    <cellStyle name="千位分隔 2 2 2 2 3" xfId="1533"/>
    <cellStyle name="千位分隔 2 2 2 3" xfId="1534"/>
    <cellStyle name="千位分隔 2 2 3" xfId="1535"/>
    <cellStyle name="千位分隔 2 2 3 2" xfId="1536"/>
    <cellStyle name="千位分隔 2 2 3 2 2" xfId="1537"/>
    <cellStyle name="千位分隔 2 2 3 2 2 2" xfId="1538"/>
    <cellStyle name="千位分隔 2 2 3 2 3" xfId="1539"/>
    <cellStyle name="千位分隔 2 2 3 3" xfId="1540"/>
    <cellStyle name="千位分隔 2 2 4" xfId="1541"/>
    <cellStyle name="千位分隔 2 2 4 2" xfId="1542"/>
    <cellStyle name="千位分隔 2 2 4 2 2" xfId="1543"/>
    <cellStyle name="千位分隔 2 2 4 2 2 2" xfId="1544"/>
    <cellStyle name="千位分隔 2 2 4 2 3" xfId="1545"/>
    <cellStyle name="千位分隔 2 2 4 3" xfId="1546"/>
    <cellStyle name="千位分隔 2 2 5" xfId="1547"/>
    <cellStyle name="千位分隔 2 2 5 2" xfId="1548"/>
    <cellStyle name="千位分隔 2 2 5 2 2" xfId="1549"/>
    <cellStyle name="千位分隔 2 2 5 2 2 2" xfId="1550"/>
    <cellStyle name="千位分隔 2 2 5 2 3" xfId="1551"/>
    <cellStyle name="千位分隔 2 2 5 3" xfId="1552"/>
    <cellStyle name="千位分隔 2 2 6" xfId="1553"/>
    <cellStyle name="千位分隔 2 2 6 2" xfId="1554"/>
    <cellStyle name="千位分隔 2 2 6 2 2" xfId="1555"/>
    <cellStyle name="千位分隔 2 2 6 3" xfId="1556"/>
    <cellStyle name="千位分隔 2 2 7" xfId="1557"/>
    <cellStyle name="千位分隔 2 3" xfId="1558"/>
    <cellStyle name="千位分隔 2 3 2" xfId="1559"/>
    <cellStyle name="千位分隔 2 3 2 2" xfId="1560"/>
    <cellStyle name="千位分隔 2 3 2 2 2" xfId="1561"/>
    <cellStyle name="千位分隔 2 3 2 3" xfId="1562"/>
    <cellStyle name="千位分隔 2 3 3" xfId="1563"/>
    <cellStyle name="千位分隔 2 4" xfId="1564"/>
    <cellStyle name="千位分隔 2 4 2" xfId="1565"/>
    <cellStyle name="千位分隔 2 4 2 2" xfId="1566"/>
    <cellStyle name="千位分隔 2 4 2 2 2" xfId="1567"/>
    <cellStyle name="千位分隔 2 4 2 3" xfId="1568"/>
    <cellStyle name="千位分隔 2 4 3" xfId="1569"/>
    <cellStyle name="千位分隔 2 5" xfId="1570"/>
    <cellStyle name="千位分隔 2 5 2" xfId="1571"/>
    <cellStyle name="千位分隔 2 5 2 2" xfId="1572"/>
    <cellStyle name="千位分隔 2 5 2 2 2" xfId="1573"/>
    <cellStyle name="千位分隔 2 5 2 3" xfId="1574"/>
    <cellStyle name="千位分隔 2 5 3" xfId="1575"/>
    <cellStyle name="千位分隔 2 6" xfId="1576"/>
    <cellStyle name="千位分隔 2 6 2" xfId="1577"/>
    <cellStyle name="千位分隔 2 6 2 2" xfId="1578"/>
    <cellStyle name="千位分隔 2 6 3" xfId="1579"/>
    <cellStyle name="千位分隔 2 7" xfId="1580"/>
    <cellStyle name="千位分隔 2 8" xfId="1528"/>
    <cellStyle name="千位分隔 3" xfId="207"/>
    <cellStyle name="千位分隔 3 2" xfId="1581"/>
    <cellStyle name="千位分隔 3 2 2" xfId="1582"/>
    <cellStyle name="千位分隔 3 2 2 2" xfId="1583"/>
    <cellStyle name="千位分隔 3 2 2 2 2" xfId="1584"/>
    <cellStyle name="千位分隔 3 2 2 2 2 2" xfId="1585"/>
    <cellStyle name="千位分隔 3 2 2 2 3" xfId="1586"/>
    <cellStyle name="千位分隔 3 2 2 3" xfId="1587"/>
    <cellStyle name="千位分隔 3 2 3" xfId="1588"/>
    <cellStyle name="千位分隔 3 2 3 2" xfId="1589"/>
    <cellStyle name="千位分隔 3 2 3 2 2" xfId="1590"/>
    <cellStyle name="千位分隔 3 2 3 3" xfId="1591"/>
    <cellStyle name="千位分隔 3 2 4" xfId="1592"/>
    <cellStyle name="千位分隔 3 3" xfId="1593"/>
    <cellStyle name="千位分隔 3 3 2" xfId="1594"/>
    <cellStyle name="千位分隔 3 3 2 2" xfId="1595"/>
    <cellStyle name="千位分隔 3 3 2 2 2" xfId="1596"/>
    <cellStyle name="千位分隔 3 3 2 3" xfId="1597"/>
    <cellStyle name="千位分隔 3 3 3" xfId="1598"/>
    <cellStyle name="千位分隔 3 4" xfId="1599"/>
    <cellStyle name="千位分隔 3 4 2" xfId="1600"/>
    <cellStyle name="千位分隔 3 4 2 2" xfId="1601"/>
    <cellStyle name="千位分隔 3 4 2 2 2" xfId="1602"/>
    <cellStyle name="千位分隔 3 4 2 3" xfId="1603"/>
    <cellStyle name="千位分隔 3 4 3" xfId="1604"/>
    <cellStyle name="千位分隔 3 5" xfId="1605"/>
    <cellStyle name="千位分隔 3 5 2" xfId="1606"/>
    <cellStyle name="千位分隔 3 5 2 2" xfId="1607"/>
    <cellStyle name="千位分隔 3 5 2 2 2" xfId="1608"/>
    <cellStyle name="千位分隔 3 5 2 3" xfId="1609"/>
    <cellStyle name="千位分隔 3 5 3" xfId="1610"/>
    <cellStyle name="千位分隔 3 6" xfId="1611"/>
    <cellStyle name="千位分隔 3 6 2" xfId="1612"/>
    <cellStyle name="千位分隔 3 6 2 2" xfId="1613"/>
    <cellStyle name="千位分隔 3 6 3" xfId="1614"/>
    <cellStyle name="千位分隔 3 7" xfId="1615"/>
    <cellStyle name="千位分隔 3 7 2" xfId="1616"/>
    <cellStyle name="千位分隔 3 8" xfId="1617"/>
    <cellStyle name="千位分隔 3 9" xfId="251"/>
    <cellStyle name="千位分隔 4" xfId="208"/>
    <cellStyle name="千位分隔 4 2" xfId="1619"/>
    <cellStyle name="千位分隔 4 2 2" xfId="1620"/>
    <cellStyle name="千位分隔 4 2 2 2" xfId="1621"/>
    <cellStyle name="千位分隔 4 2 2 2 2" xfId="1622"/>
    <cellStyle name="千位分隔 4 2 2 3" xfId="1623"/>
    <cellStyle name="千位分隔 4 2 3" xfId="1624"/>
    <cellStyle name="千位分隔 4 3" xfId="1625"/>
    <cellStyle name="千位分隔 4 3 2" xfId="1626"/>
    <cellStyle name="千位分隔 4 3 2 2" xfId="1627"/>
    <cellStyle name="千位分隔 4 3 3" xfId="1628"/>
    <cellStyle name="千位分隔 4 4" xfId="1629"/>
    <cellStyle name="千位分隔 4 5" xfId="1618"/>
    <cellStyle name="千位分隔 5" xfId="1630"/>
    <cellStyle name="千位分隔 5 2" xfId="1631"/>
    <cellStyle name="千位分隔 5 2 2" xfId="1632"/>
    <cellStyle name="千位分隔 5 2 2 2" xfId="1633"/>
    <cellStyle name="千位分隔 5 2 3" xfId="1634"/>
    <cellStyle name="千位分隔 5 3" xfId="1635"/>
    <cellStyle name="千位分隔 6" xfId="1636"/>
    <cellStyle name="千位分隔 6 2" xfId="1637"/>
    <cellStyle name="千位分隔 6 2 2" xfId="1638"/>
    <cellStyle name="千位分隔 6 2 2 2" xfId="1639"/>
    <cellStyle name="千位分隔 6 2 3" xfId="1640"/>
    <cellStyle name="千位分隔 6 3" xfId="1641"/>
    <cellStyle name="千位分隔 7" xfId="1642"/>
    <cellStyle name="千位分隔 8" xfId="1643"/>
    <cellStyle name="千位分隔 8 2" xfId="1644"/>
    <cellStyle name="千位分隔 8 2 2" xfId="247"/>
    <cellStyle name="千位分隔 8 3" xfId="1645"/>
    <cellStyle name="千位分隔 9" xfId="414"/>
    <cellStyle name="千位分隔 9 2" xfId="1646"/>
    <cellStyle name="千位分隔 9 2 2" xfId="1647"/>
    <cellStyle name="千位分隔 9 3" xfId="1648"/>
    <cellStyle name="千位分隔[0] 2" xfId="209"/>
    <cellStyle name="千位分隔[0] 2 2" xfId="210"/>
    <cellStyle name="千位分隔[0] 3" xfId="211"/>
    <cellStyle name="千位分隔[0] 3 2" xfId="212"/>
    <cellStyle name="千位分隔[0] 4" xfId="213"/>
    <cellStyle name="强调文字颜色 1 2" xfId="357"/>
    <cellStyle name="强调文字颜色 2 2" xfId="358"/>
    <cellStyle name="强调文字颜色 3 2" xfId="359"/>
    <cellStyle name="强调文字颜色 4 2" xfId="360"/>
    <cellStyle name="强调文字颜色 5 2" xfId="361"/>
    <cellStyle name="强调文字颜色 6 2" xfId="362"/>
    <cellStyle name="适中 2" xfId="363"/>
    <cellStyle name="输出 2" xfId="364"/>
    <cellStyle name="输入 2" xfId="365"/>
    <cellStyle name="未定义" xfId="1666"/>
    <cellStyle name="样式 1" xfId="214"/>
    <cellStyle name="注释 2" xfId="366"/>
    <cellStyle name="注释 3" xfId="166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&#20915;&#31639;/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&#20915;&#31639;/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 refersTo="#REF!"/>
      <definedName name="BM8_SelectZBM.BM8_ZBMminusOption" refersTo="#REF!"/>
      <definedName name="BM8_SelectZBM.BM8_ZBMSumOption" refersTo="#REF!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P40"/>
  <sheetViews>
    <sheetView showGridLines="0" showZeros="0" workbookViewId="0">
      <pane xSplit="1" ySplit="3" topLeftCell="B19" activePane="bottomRight" state="frozen"/>
      <selection activeCell="M14" sqref="M14"/>
      <selection pane="topRight" activeCell="M14" sqref="M14"/>
      <selection pane="bottomLeft" activeCell="M14" sqref="M14"/>
      <selection pane="bottomRight" activeCell="C33" sqref="C33:C37"/>
    </sheetView>
  </sheetViews>
  <sheetFormatPr defaultRowHeight="15.75"/>
  <cols>
    <col min="1" max="1" width="28.25" style="1" customWidth="1"/>
    <col min="2" max="2" width="12.375" style="1" customWidth="1"/>
    <col min="3" max="3" width="12.375" style="2" customWidth="1"/>
    <col min="4" max="5" width="12.375" style="1" customWidth="1"/>
    <col min="6" max="6" width="0" style="1" hidden="1" customWidth="1"/>
    <col min="7" max="7" width="9" style="1"/>
    <col min="8" max="14" width="9" style="1" hidden="1" customWidth="1"/>
    <col min="15" max="16384" width="9" style="1"/>
  </cols>
  <sheetData>
    <row r="1" spans="1:16" s="195" customFormat="1" ht="30" customHeight="1">
      <c r="A1" s="280" t="s">
        <v>475</v>
      </c>
      <c r="B1" s="280"/>
      <c r="C1" s="280"/>
      <c r="D1" s="280"/>
      <c r="E1" s="280"/>
    </row>
    <row r="2" spans="1:16" s="27" customFormat="1" ht="20.100000000000001" customHeight="1" thickBot="1">
      <c r="C2" s="28"/>
      <c r="E2" s="96" t="s">
        <v>614</v>
      </c>
    </row>
    <row r="3" spans="1:16" ht="30" customHeight="1">
      <c r="A3" s="29" t="s">
        <v>46</v>
      </c>
      <c r="B3" s="30" t="s">
        <v>47</v>
      </c>
      <c r="C3" s="31" t="s">
        <v>615</v>
      </c>
      <c r="D3" s="30" t="s">
        <v>48</v>
      </c>
      <c r="E3" s="32" t="s">
        <v>0</v>
      </c>
    </row>
    <row r="4" spans="1:16" ht="17.45" customHeight="1">
      <c r="A4" s="66" t="s">
        <v>1</v>
      </c>
      <c r="B4" s="125">
        <f>SUM(B5:B17)</f>
        <v>73588</v>
      </c>
      <c r="C4" s="125">
        <f>SUM(C5:C17)</f>
        <v>74016</v>
      </c>
      <c r="D4" s="34">
        <f>C4/B4*100</f>
        <v>100.58</v>
      </c>
      <c r="E4" s="123">
        <f>(C4/F4-1)*100</f>
        <v>16.489999999999998</v>
      </c>
      <c r="F4" s="128">
        <f>SUM(F5:F17)</f>
        <v>63539</v>
      </c>
    </row>
    <row r="5" spans="1:16" ht="17.45" customHeight="1">
      <c r="A5" s="67" t="s">
        <v>49</v>
      </c>
      <c r="B5" s="125">
        <v>21788</v>
      </c>
      <c r="C5" s="125">
        <v>21607</v>
      </c>
      <c r="D5" s="34">
        <f>C5/B5*100</f>
        <v>99.17</v>
      </c>
      <c r="E5" s="123">
        <f t="shared" ref="E5:E40" si="0">(C5/F5-1)*100</f>
        <v>16.829999999999998</v>
      </c>
      <c r="F5" s="127">
        <v>18495</v>
      </c>
      <c r="H5" s="1">
        <f>49508-10028</f>
        <v>39480</v>
      </c>
      <c r="I5" s="1">
        <f>+H5/0.1875</f>
        <v>210560</v>
      </c>
      <c r="L5" s="1">
        <v>47784</v>
      </c>
      <c r="M5" s="1">
        <v>29056</v>
      </c>
    </row>
    <row r="6" spans="1:16" ht="17.45" customHeight="1">
      <c r="A6" s="67" t="s">
        <v>50</v>
      </c>
      <c r="B6" s="125">
        <v>800</v>
      </c>
      <c r="C6" s="125">
        <v>923</v>
      </c>
      <c r="D6" s="34">
        <f t="shared" ref="D6:D17" si="1">C6/B6*100</f>
        <v>115.38</v>
      </c>
      <c r="E6" s="123">
        <f t="shared" si="0"/>
        <v>1053.75</v>
      </c>
      <c r="F6" s="127">
        <v>80</v>
      </c>
      <c r="H6" s="1">
        <f>10028+94174</f>
        <v>104202</v>
      </c>
      <c r="I6" s="1">
        <f>+H6/0.75</f>
        <v>138936</v>
      </c>
    </row>
    <row r="7" spans="1:16" ht="17.45" customHeight="1">
      <c r="A7" s="67" t="s">
        <v>51</v>
      </c>
      <c r="B7" s="125">
        <v>8844</v>
      </c>
      <c r="C7" s="125">
        <v>7958</v>
      </c>
      <c r="D7" s="34">
        <f t="shared" si="1"/>
        <v>89.98</v>
      </c>
      <c r="E7" s="123">
        <f t="shared" si="0"/>
        <v>66.66</v>
      </c>
      <c r="F7" s="127">
        <v>4775</v>
      </c>
      <c r="I7" s="1">
        <f>SUM(I5:I6)</f>
        <v>349496</v>
      </c>
      <c r="P7" s="1" t="s">
        <v>127</v>
      </c>
    </row>
    <row r="8" spans="1:16" ht="17.45" customHeight="1">
      <c r="A8" s="67" t="s">
        <v>52</v>
      </c>
      <c r="B8" s="125">
        <v>3920</v>
      </c>
      <c r="C8" s="125">
        <v>4801</v>
      </c>
      <c r="D8" s="34">
        <f t="shared" si="1"/>
        <v>122.47</v>
      </c>
      <c r="E8" s="123">
        <f t="shared" si="0"/>
        <v>36.119999999999997</v>
      </c>
      <c r="F8" s="127">
        <v>3527</v>
      </c>
    </row>
    <row r="9" spans="1:16" ht="17.45" customHeight="1">
      <c r="A9" s="67" t="s">
        <v>53</v>
      </c>
      <c r="B9" s="125">
        <v>6</v>
      </c>
      <c r="C9" s="125">
        <v>10</v>
      </c>
      <c r="D9" s="34">
        <f t="shared" si="1"/>
        <v>166.67</v>
      </c>
      <c r="E9" s="123">
        <f>(C9/F9-1)*100</f>
        <v>233.33</v>
      </c>
      <c r="F9" s="127">
        <v>3</v>
      </c>
      <c r="H9" s="1">
        <f>+C5+C6</f>
        <v>22530</v>
      </c>
      <c r="J9" s="1">
        <f>+H13*100/I7-100</f>
        <v>-83.161657548774997</v>
      </c>
    </row>
    <row r="10" spans="1:16" ht="17.45" customHeight="1">
      <c r="A10" s="67" t="s">
        <v>2</v>
      </c>
      <c r="B10" s="125">
        <v>5150</v>
      </c>
      <c r="C10" s="125">
        <v>5313</v>
      </c>
      <c r="D10" s="34">
        <f t="shared" si="1"/>
        <v>103.17</v>
      </c>
      <c r="E10" s="123">
        <f t="shared" si="0"/>
        <v>20.45</v>
      </c>
      <c r="F10" s="127">
        <v>4411</v>
      </c>
    </row>
    <row r="11" spans="1:16" ht="17.45" customHeight="1">
      <c r="A11" s="67" t="s">
        <v>3</v>
      </c>
      <c r="B11" s="125">
        <v>5150</v>
      </c>
      <c r="C11" s="125">
        <v>5641</v>
      </c>
      <c r="D11" s="34">
        <f t="shared" si="1"/>
        <v>109.53</v>
      </c>
      <c r="E11" s="123">
        <f t="shared" si="0"/>
        <v>3.2</v>
      </c>
      <c r="F11" s="127">
        <v>5466</v>
      </c>
      <c r="H11" s="1">
        <f>+C5/0.375</f>
        <v>57618.666666666701</v>
      </c>
    </row>
    <row r="12" spans="1:16" ht="17.45" customHeight="1">
      <c r="A12" s="67" t="s">
        <v>4</v>
      </c>
      <c r="B12" s="125">
        <v>1200</v>
      </c>
      <c r="C12" s="125">
        <v>1371</v>
      </c>
      <c r="D12" s="34">
        <f t="shared" si="1"/>
        <v>114.25</v>
      </c>
      <c r="E12" s="123">
        <f t="shared" si="0"/>
        <v>25.78</v>
      </c>
      <c r="F12" s="127">
        <v>1090</v>
      </c>
      <c r="H12" s="1">
        <f>+C6/0.75</f>
        <v>1230.6666666666699</v>
      </c>
    </row>
    <row r="13" spans="1:16" ht="17.45" customHeight="1">
      <c r="A13" s="67" t="s">
        <v>54</v>
      </c>
      <c r="B13" s="125">
        <v>12460</v>
      </c>
      <c r="C13" s="125">
        <v>12479</v>
      </c>
      <c r="D13" s="34">
        <f t="shared" si="1"/>
        <v>100.15</v>
      </c>
      <c r="E13" s="123">
        <f t="shared" si="0"/>
        <v>0.76</v>
      </c>
      <c r="F13" s="127">
        <v>12385</v>
      </c>
      <c r="H13" s="1">
        <f>SUM(H11:H12)</f>
        <v>58849.333333333401</v>
      </c>
    </row>
    <row r="14" spans="1:16" ht="17.45" customHeight="1">
      <c r="A14" s="67" t="s">
        <v>5</v>
      </c>
      <c r="B14" s="125">
        <v>7000</v>
      </c>
      <c r="C14" s="125">
        <v>9638</v>
      </c>
      <c r="D14" s="34">
        <f t="shared" si="1"/>
        <v>137.69</v>
      </c>
      <c r="E14" s="123">
        <f t="shared" si="0"/>
        <v>51.8</v>
      </c>
      <c r="F14" s="127">
        <v>6349</v>
      </c>
    </row>
    <row r="15" spans="1:16" ht="17.45" customHeight="1">
      <c r="A15" s="67" t="s">
        <v>6</v>
      </c>
      <c r="B15" s="125">
        <v>3500</v>
      </c>
      <c r="C15" s="125">
        <v>2784</v>
      </c>
      <c r="D15" s="34">
        <f t="shared" si="1"/>
        <v>79.540000000000006</v>
      </c>
      <c r="E15" s="123">
        <f t="shared" si="0"/>
        <v>-1.56</v>
      </c>
      <c r="F15" s="127">
        <v>2828</v>
      </c>
    </row>
    <row r="16" spans="1:16" ht="17.45" customHeight="1">
      <c r="A16" s="67" t="s">
        <v>7</v>
      </c>
      <c r="B16" s="125">
        <v>570</v>
      </c>
      <c r="C16" s="125">
        <v>26</v>
      </c>
      <c r="D16" s="34">
        <f t="shared" si="1"/>
        <v>4.5599999999999996</v>
      </c>
      <c r="E16" s="123">
        <f t="shared" si="0"/>
        <v>-97.94</v>
      </c>
      <c r="F16" s="127">
        <v>1260</v>
      </c>
    </row>
    <row r="17" spans="1:6" ht="17.45" customHeight="1">
      <c r="A17" s="67" t="s">
        <v>8</v>
      </c>
      <c r="B17" s="125">
        <v>3200</v>
      </c>
      <c r="C17" s="125">
        <v>1465</v>
      </c>
      <c r="D17" s="34">
        <f t="shared" si="1"/>
        <v>45.78</v>
      </c>
      <c r="E17" s="123">
        <f t="shared" si="0"/>
        <v>-48.95</v>
      </c>
      <c r="F17" s="127">
        <v>2870</v>
      </c>
    </row>
    <row r="18" spans="1:6" ht="17.45" customHeight="1">
      <c r="A18" s="66" t="s">
        <v>9</v>
      </c>
      <c r="B18" s="125">
        <f>SUM(B19:B26)</f>
        <v>29100</v>
      </c>
      <c r="C18" s="125">
        <f>SUM(C19:C26)</f>
        <v>31102</v>
      </c>
      <c r="D18" s="34">
        <f>C18/B18*100</f>
        <v>106.88</v>
      </c>
      <c r="E18" s="123">
        <f t="shared" si="0"/>
        <v>-34.78</v>
      </c>
      <c r="F18" s="127">
        <f>SUM(F19:F26)</f>
        <v>47688</v>
      </c>
    </row>
    <row r="19" spans="1:6" ht="17.45" customHeight="1">
      <c r="A19" s="67" t="s">
        <v>10</v>
      </c>
      <c r="B19" s="125">
        <v>8500</v>
      </c>
      <c r="C19" s="125">
        <v>8011</v>
      </c>
      <c r="D19" s="34">
        <f t="shared" ref="D19:D40" si="2">C19/B19*100</f>
        <v>94.25</v>
      </c>
      <c r="E19" s="123">
        <f t="shared" si="0"/>
        <v>31.37</v>
      </c>
      <c r="F19" s="127">
        <v>6098</v>
      </c>
    </row>
    <row r="20" spans="1:6" ht="17.45" customHeight="1">
      <c r="A20" s="67" t="s">
        <v>11</v>
      </c>
      <c r="B20" s="125">
        <v>2000</v>
      </c>
      <c r="C20" s="125">
        <v>2123</v>
      </c>
      <c r="D20" s="34">
        <f t="shared" si="2"/>
        <v>106.15</v>
      </c>
      <c r="E20" s="123">
        <f t="shared" si="0"/>
        <v>-50.55</v>
      </c>
      <c r="F20" s="127">
        <v>4293</v>
      </c>
    </row>
    <row r="21" spans="1:6" ht="17.45" customHeight="1">
      <c r="A21" s="67" t="s">
        <v>12</v>
      </c>
      <c r="B21" s="125">
        <v>400</v>
      </c>
      <c r="C21" s="125">
        <v>550</v>
      </c>
      <c r="D21" s="34">
        <f t="shared" si="2"/>
        <v>137.5</v>
      </c>
      <c r="E21" s="123">
        <f t="shared" si="0"/>
        <v>55.37</v>
      </c>
      <c r="F21" s="127">
        <v>354</v>
      </c>
    </row>
    <row r="22" spans="1:6" ht="17.45" customHeight="1">
      <c r="A22" s="67" t="s">
        <v>13</v>
      </c>
      <c r="B22" s="125">
        <v>0</v>
      </c>
      <c r="C22" s="149" t="s">
        <v>113</v>
      </c>
      <c r="D22" s="149">
        <v>0</v>
      </c>
      <c r="E22" s="150">
        <v>0</v>
      </c>
      <c r="F22" s="127">
        <v>0</v>
      </c>
    </row>
    <row r="23" spans="1:6" ht="17.45" customHeight="1">
      <c r="A23" s="67" t="s">
        <v>14</v>
      </c>
      <c r="B23" s="125">
        <v>14200</v>
      </c>
      <c r="C23" s="125">
        <v>16826</v>
      </c>
      <c r="D23" s="34">
        <f t="shared" si="2"/>
        <v>118.49</v>
      </c>
      <c r="E23" s="123">
        <f t="shared" si="0"/>
        <v>-49.88</v>
      </c>
      <c r="F23" s="127">
        <v>33571</v>
      </c>
    </row>
    <row r="24" spans="1:6" ht="17.45" customHeight="1">
      <c r="A24" s="67" t="s">
        <v>15</v>
      </c>
      <c r="B24" s="125">
        <v>0</v>
      </c>
      <c r="C24" s="125">
        <v>0</v>
      </c>
      <c r="D24" s="149">
        <v>0</v>
      </c>
      <c r="E24" s="150">
        <v>0</v>
      </c>
      <c r="F24" s="127"/>
    </row>
    <row r="25" spans="1:6" ht="17.45" customHeight="1">
      <c r="A25" s="67" t="s">
        <v>16</v>
      </c>
      <c r="B25" s="125">
        <v>4000</v>
      </c>
      <c r="C25" s="125">
        <v>3545</v>
      </c>
      <c r="D25" s="34">
        <f t="shared" si="2"/>
        <v>88.63</v>
      </c>
      <c r="E25" s="123">
        <f t="shared" si="0"/>
        <v>82.54</v>
      </c>
      <c r="F25" s="127">
        <v>1942</v>
      </c>
    </row>
    <row r="26" spans="1:6" ht="17.45" customHeight="1">
      <c r="A26" s="67" t="s">
        <v>476</v>
      </c>
      <c r="B26" s="125">
        <v>0</v>
      </c>
      <c r="C26" s="125">
        <v>47</v>
      </c>
      <c r="D26" s="125">
        <v>0</v>
      </c>
      <c r="E26" s="123">
        <f t="shared" si="0"/>
        <v>-96.71</v>
      </c>
      <c r="F26" s="127">
        <v>1430</v>
      </c>
    </row>
    <row r="27" spans="1:6" ht="17.45" customHeight="1">
      <c r="A27" s="68" t="s">
        <v>17</v>
      </c>
      <c r="B27" s="125">
        <f>+B4+B18</f>
        <v>102688</v>
      </c>
      <c r="C27" s="125">
        <f>+C4+C18</f>
        <v>105118</v>
      </c>
      <c r="D27" s="34">
        <f t="shared" si="2"/>
        <v>102.37</v>
      </c>
      <c r="E27" s="123">
        <f t="shared" si="0"/>
        <v>-5.49</v>
      </c>
      <c r="F27" s="124">
        <f>+F4+F18</f>
        <v>111227</v>
      </c>
    </row>
    <row r="28" spans="1:6" ht="17.45" customHeight="1">
      <c r="A28" s="66" t="s">
        <v>18</v>
      </c>
      <c r="B28" s="125">
        <f>SUM(B29:B31)</f>
        <v>57468</v>
      </c>
      <c r="C28" s="125">
        <f>SUM(C29:C31)</f>
        <v>57381</v>
      </c>
      <c r="D28" s="34">
        <f t="shared" si="2"/>
        <v>99.85</v>
      </c>
      <c r="E28" s="123">
        <f t="shared" si="0"/>
        <v>34.840000000000003</v>
      </c>
      <c r="F28" s="127">
        <f>SUM(F29:F31)</f>
        <v>42556</v>
      </c>
    </row>
    <row r="29" spans="1:6" ht="17.45" customHeight="1">
      <c r="A29" s="67" t="s">
        <v>477</v>
      </c>
      <c r="B29" s="125">
        <v>29050</v>
      </c>
      <c r="C29" s="125">
        <v>28809</v>
      </c>
      <c r="D29" s="34">
        <f t="shared" si="2"/>
        <v>99.17</v>
      </c>
      <c r="E29" s="123">
        <f t="shared" si="0"/>
        <v>16.82</v>
      </c>
      <c r="F29" s="127">
        <v>24661</v>
      </c>
    </row>
    <row r="30" spans="1:6" ht="17.45" customHeight="1">
      <c r="A30" s="67" t="s">
        <v>478</v>
      </c>
      <c r="B30" s="125">
        <v>1067</v>
      </c>
      <c r="C30" s="125">
        <v>1231</v>
      </c>
      <c r="D30" s="34">
        <f t="shared" si="2"/>
        <v>115.37</v>
      </c>
      <c r="E30" s="123">
        <f t="shared" si="0"/>
        <v>1072.3800000000001</v>
      </c>
      <c r="F30" s="127">
        <v>105</v>
      </c>
    </row>
    <row r="31" spans="1:6" ht="17.45" customHeight="1">
      <c r="A31" s="67" t="s">
        <v>479</v>
      </c>
      <c r="B31" s="125">
        <f>27352-1</f>
        <v>27351</v>
      </c>
      <c r="C31" s="125">
        <v>27341</v>
      </c>
      <c r="D31" s="34">
        <f t="shared" si="2"/>
        <v>99.96</v>
      </c>
      <c r="E31" s="123">
        <f t="shared" si="0"/>
        <v>53.69</v>
      </c>
      <c r="F31" s="127">
        <v>17790</v>
      </c>
    </row>
    <row r="32" spans="1:6" ht="17.45" customHeight="1">
      <c r="A32" s="66" t="s">
        <v>19</v>
      </c>
      <c r="B32" s="125">
        <f>SUM(B33:B37)</f>
        <v>18344</v>
      </c>
      <c r="C32" s="125">
        <f>SUM(C33:C37)</f>
        <v>18330</v>
      </c>
      <c r="D32" s="34">
        <f t="shared" si="2"/>
        <v>99.92</v>
      </c>
      <c r="E32" s="123">
        <f t="shared" si="0"/>
        <v>21.73</v>
      </c>
      <c r="F32" s="127">
        <f>SUM(F33:F37)</f>
        <v>15058</v>
      </c>
    </row>
    <row r="33" spans="1:6" ht="17.45" customHeight="1">
      <c r="A33" s="67" t="s">
        <v>480</v>
      </c>
      <c r="B33" s="125">
        <v>7263</v>
      </c>
      <c r="C33" s="125">
        <v>7202</v>
      </c>
      <c r="D33" s="34">
        <f t="shared" si="2"/>
        <v>99.16</v>
      </c>
      <c r="E33" s="123">
        <f t="shared" si="0"/>
        <v>16.82</v>
      </c>
      <c r="F33" s="127">
        <v>6165</v>
      </c>
    </row>
    <row r="34" spans="1:6" ht="17.45" customHeight="1">
      <c r="A34" s="67" t="s">
        <v>481</v>
      </c>
      <c r="B34" s="125">
        <v>267</v>
      </c>
      <c r="C34" s="125">
        <v>308</v>
      </c>
      <c r="D34" s="34">
        <f t="shared" si="2"/>
        <v>115.36</v>
      </c>
      <c r="E34" s="123">
        <f t="shared" si="0"/>
        <v>1084.6199999999999</v>
      </c>
      <c r="F34" s="127">
        <v>26</v>
      </c>
    </row>
    <row r="35" spans="1:6" ht="17.45" customHeight="1">
      <c r="A35" s="67" t="s">
        <v>482</v>
      </c>
      <c r="B35" s="125">
        <v>5472</v>
      </c>
      <c r="C35" s="125">
        <v>5469</v>
      </c>
      <c r="D35" s="34">
        <f t="shared" si="2"/>
        <v>99.95</v>
      </c>
      <c r="E35" s="123">
        <f t="shared" si="0"/>
        <v>53.71</v>
      </c>
      <c r="F35" s="127">
        <v>3558</v>
      </c>
    </row>
    <row r="36" spans="1:6" ht="17.45" customHeight="1">
      <c r="A36" s="67" t="s">
        <v>483</v>
      </c>
      <c r="B36" s="125">
        <v>2</v>
      </c>
      <c r="C36" s="125">
        <v>3</v>
      </c>
      <c r="D36" s="125">
        <f t="shared" si="2"/>
        <v>150</v>
      </c>
      <c r="E36" s="123">
        <f t="shared" si="0"/>
        <v>200</v>
      </c>
      <c r="F36" s="127">
        <v>1</v>
      </c>
    </row>
    <row r="37" spans="1:6" ht="17.45" customHeight="1">
      <c r="A37" s="67" t="s">
        <v>484</v>
      </c>
      <c r="B37" s="125">
        <v>5340</v>
      </c>
      <c r="C37" s="125">
        <v>5348</v>
      </c>
      <c r="D37" s="34">
        <f t="shared" si="2"/>
        <v>100.15</v>
      </c>
      <c r="E37" s="123">
        <f t="shared" si="0"/>
        <v>0.75</v>
      </c>
      <c r="F37" s="127">
        <v>5308</v>
      </c>
    </row>
    <row r="38" spans="1:6" ht="17.45" customHeight="1" thickBot="1">
      <c r="A38" s="187" t="s">
        <v>20</v>
      </c>
      <c r="B38" s="126">
        <f>B27+B28+B32</f>
        <v>178500</v>
      </c>
      <c r="C38" s="126">
        <f>C27+C28+C32</f>
        <v>180829</v>
      </c>
      <c r="D38" s="135">
        <f>C38/B38*100</f>
        <v>101.3</v>
      </c>
      <c r="E38" s="129">
        <f t="shared" si="0"/>
        <v>7.1</v>
      </c>
      <c r="F38" s="124">
        <f>F27+F28+F32</f>
        <v>168841</v>
      </c>
    </row>
    <row r="39" spans="1:6" ht="16.5" hidden="1" customHeight="1">
      <c r="A39" s="184" t="s">
        <v>332</v>
      </c>
      <c r="B39" s="185">
        <v>153300</v>
      </c>
      <c r="C39" s="185">
        <v>153400</v>
      </c>
      <c r="D39" s="260">
        <f t="shared" si="2"/>
        <v>100.07</v>
      </c>
      <c r="E39" s="261">
        <f t="shared" si="0"/>
        <v>23</v>
      </c>
      <c r="F39" s="1">
        <v>124713</v>
      </c>
    </row>
    <row r="40" spans="1:6" ht="16.5" hidden="1" customHeight="1" thickBot="1">
      <c r="A40" s="151" t="s">
        <v>333</v>
      </c>
      <c r="B40" s="126">
        <v>25200</v>
      </c>
      <c r="C40" s="126">
        <v>27300</v>
      </c>
      <c r="D40" s="135">
        <f t="shared" si="2"/>
        <v>108.33</v>
      </c>
      <c r="E40" s="129">
        <f t="shared" si="0"/>
        <v>-38.130000000000003</v>
      </c>
      <c r="F40" s="1">
        <v>44128</v>
      </c>
    </row>
  </sheetData>
  <mergeCells count="1">
    <mergeCell ref="A1:E1"/>
  </mergeCells>
  <phoneticPr fontId="3" type="noConversion"/>
  <printOptions horizontalCentered="1"/>
  <pageMargins left="0.78740157480314965" right="0.78740157480314965" top="0.78740157480314965" bottom="0.78740157480314965" header="0.19685039370078741" footer="0.31496062992125984"/>
  <pageSetup paperSize="9" orientation="portrait" useFirstPageNumber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>
    <tabColor theme="4" tint="0.39997558519241921"/>
  </sheetPr>
  <dimension ref="A1:D124"/>
  <sheetViews>
    <sheetView showZeros="0" workbookViewId="0">
      <pane xSplit="1" ySplit="3" topLeftCell="B4" activePane="bottomRight" state="frozen"/>
      <selection activeCell="X42" sqref="X42"/>
      <selection pane="topRight" activeCell="X42" sqref="X42"/>
      <selection pane="bottomLeft" activeCell="X42" sqref="X42"/>
      <selection pane="bottomRight" activeCell="X42" sqref="X42"/>
    </sheetView>
  </sheetViews>
  <sheetFormatPr defaultRowHeight="15.75"/>
  <cols>
    <col min="1" max="1" width="15.125" style="164" customWidth="1"/>
    <col min="2" max="2" width="32.375" style="164" customWidth="1"/>
    <col min="3" max="4" width="15.125" style="15" customWidth="1"/>
    <col min="5" max="16384" width="9" style="14"/>
  </cols>
  <sheetData>
    <row r="1" spans="1:4" s="190" customFormat="1" ht="30" customHeight="1">
      <c r="A1" s="293" t="s">
        <v>607</v>
      </c>
      <c r="B1" s="293"/>
      <c r="C1" s="293"/>
      <c r="D1" s="293"/>
    </row>
    <row r="2" spans="1:4" s="69" customFormat="1" ht="20.100000000000001" customHeight="1" thickBot="1">
      <c r="A2" s="160"/>
      <c r="B2" s="160"/>
      <c r="C2" s="70"/>
      <c r="D2" s="96" t="s">
        <v>614</v>
      </c>
    </row>
    <row r="3" spans="1:4" ht="24.95" customHeight="1">
      <c r="A3" s="37" t="s">
        <v>337</v>
      </c>
      <c r="B3" s="153" t="s">
        <v>338</v>
      </c>
      <c r="C3" s="153" t="s">
        <v>339</v>
      </c>
      <c r="D3" s="244" t="s">
        <v>340</v>
      </c>
    </row>
    <row r="4" spans="1:4" s="171" customFormat="1" ht="24.95" customHeight="1">
      <c r="A4" s="226">
        <v>301</v>
      </c>
      <c r="B4" s="169" t="s">
        <v>341</v>
      </c>
      <c r="C4" s="245">
        <f>SUM(C5:C17)</f>
        <v>11359</v>
      </c>
      <c r="D4" s="170"/>
    </row>
    <row r="5" spans="1:4" s="13" customFormat="1" ht="24.95" customHeight="1">
      <c r="A5" s="227" t="s">
        <v>521</v>
      </c>
      <c r="B5" s="165" t="s">
        <v>510</v>
      </c>
      <c r="C5" s="245">
        <v>1197</v>
      </c>
      <c r="D5" s="74"/>
    </row>
    <row r="6" spans="1:4" s="13" customFormat="1" ht="24.95" customHeight="1">
      <c r="A6" s="227" t="s">
        <v>522</v>
      </c>
      <c r="B6" s="165" t="s">
        <v>511</v>
      </c>
      <c r="C6" s="245">
        <v>573</v>
      </c>
      <c r="D6" s="74"/>
    </row>
    <row r="7" spans="1:4" s="13" customFormat="1" ht="24.95" customHeight="1">
      <c r="A7" s="227" t="s">
        <v>523</v>
      </c>
      <c r="B7" s="165" t="s">
        <v>512</v>
      </c>
      <c r="C7" s="245">
        <v>62</v>
      </c>
      <c r="D7" s="74"/>
    </row>
    <row r="8" spans="1:4" s="13" customFormat="1" ht="24.95" customHeight="1">
      <c r="A8" s="227" t="s">
        <v>524</v>
      </c>
      <c r="B8" s="165" t="s">
        <v>513</v>
      </c>
      <c r="C8" s="245">
        <f>291</f>
        <v>291</v>
      </c>
      <c r="D8" s="74"/>
    </row>
    <row r="9" spans="1:4" s="13" customFormat="1" ht="24.95" customHeight="1">
      <c r="A9" s="228" t="s">
        <v>525</v>
      </c>
      <c r="B9" s="167" t="s">
        <v>599</v>
      </c>
      <c r="C9" s="246">
        <v>290</v>
      </c>
      <c r="D9" s="144"/>
    </row>
    <row r="10" spans="1:4" s="13" customFormat="1" ht="24.95" customHeight="1">
      <c r="A10" s="227" t="s">
        <v>526</v>
      </c>
      <c r="B10" s="165" t="s">
        <v>514</v>
      </c>
      <c r="C10" s="245">
        <v>420</v>
      </c>
      <c r="D10" s="74"/>
    </row>
    <row r="11" spans="1:4" s="13" customFormat="1" ht="24.95" customHeight="1">
      <c r="A11" s="227" t="s">
        <v>527</v>
      </c>
      <c r="B11" s="165" t="s">
        <v>515</v>
      </c>
      <c r="C11" s="245">
        <v>168</v>
      </c>
      <c r="D11" s="74"/>
    </row>
    <row r="12" spans="1:4" s="13" customFormat="1" ht="24.95" customHeight="1">
      <c r="A12" s="227" t="s">
        <v>528</v>
      </c>
      <c r="B12" s="165" t="s">
        <v>516</v>
      </c>
      <c r="C12" s="245">
        <v>190</v>
      </c>
      <c r="D12" s="74"/>
    </row>
    <row r="13" spans="1:4" s="13" customFormat="1" ht="24.95" customHeight="1">
      <c r="A13" s="227" t="s">
        <v>529</v>
      </c>
      <c r="B13" s="165" t="s">
        <v>517</v>
      </c>
      <c r="C13" s="245">
        <v>132</v>
      </c>
      <c r="D13" s="74"/>
    </row>
    <row r="14" spans="1:4" s="13" customFormat="1" ht="24.95" customHeight="1">
      <c r="A14" s="227" t="s">
        <v>530</v>
      </c>
      <c r="B14" s="165" t="s">
        <v>518</v>
      </c>
      <c r="C14" s="245">
        <v>77</v>
      </c>
      <c r="D14" s="74"/>
    </row>
    <row r="15" spans="1:4" s="13" customFormat="1" ht="24.95" customHeight="1">
      <c r="A15" s="227" t="s">
        <v>531</v>
      </c>
      <c r="B15" s="165" t="s">
        <v>519</v>
      </c>
      <c r="C15" s="245">
        <v>350</v>
      </c>
      <c r="D15" s="74"/>
    </row>
    <row r="16" spans="1:4" s="13" customFormat="1" ht="21.95" hidden="1" customHeight="1">
      <c r="A16" s="229">
        <v>30114</v>
      </c>
      <c r="B16" s="230" t="s">
        <v>353</v>
      </c>
      <c r="C16" s="231"/>
      <c r="D16" s="232"/>
    </row>
    <row r="17" spans="1:4" s="13" customFormat="1" ht="24.95" customHeight="1">
      <c r="A17" s="227" t="s">
        <v>532</v>
      </c>
      <c r="B17" s="165" t="s">
        <v>520</v>
      </c>
      <c r="C17" s="245">
        <f>7291+318</f>
        <v>7609</v>
      </c>
      <c r="D17" s="74"/>
    </row>
    <row r="18" spans="1:4" s="171" customFormat="1" ht="24.95" customHeight="1">
      <c r="A18" s="226">
        <v>302</v>
      </c>
      <c r="B18" s="169" t="s">
        <v>355</v>
      </c>
      <c r="C18" s="245">
        <f>SUM(C19:C45)</f>
        <v>15926</v>
      </c>
      <c r="D18" s="170"/>
    </row>
    <row r="19" spans="1:4" s="13" customFormat="1" ht="24.95" customHeight="1">
      <c r="A19" s="227" t="s">
        <v>597</v>
      </c>
      <c r="B19" s="225" t="s">
        <v>563</v>
      </c>
      <c r="C19" s="245">
        <v>375</v>
      </c>
      <c r="D19" s="74"/>
    </row>
    <row r="20" spans="1:4" s="13" customFormat="1" ht="24.95" customHeight="1">
      <c r="A20" s="227" t="s">
        <v>533</v>
      </c>
      <c r="B20" s="225" t="s">
        <v>564</v>
      </c>
      <c r="C20" s="245">
        <v>130</v>
      </c>
      <c r="D20" s="74"/>
    </row>
    <row r="21" spans="1:4" s="13" customFormat="1" ht="24.95" customHeight="1">
      <c r="A21" s="227" t="s">
        <v>534</v>
      </c>
      <c r="B21" s="225" t="s">
        <v>565</v>
      </c>
      <c r="C21" s="245">
        <v>13</v>
      </c>
      <c r="D21" s="74"/>
    </row>
    <row r="22" spans="1:4" s="13" customFormat="1" ht="21.95" hidden="1" customHeight="1">
      <c r="A22" s="233">
        <v>30204</v>
      </c>
      <c r="B22" s="230" t="s">
        <v>358</v>
      </c>
      <c r="C22" s="231"/>
      <c r="D22" s="232"/>
    </row>
    <row r="23" spans="1:4" s="13" customFormat="1" ht="24.95" customHeight="1">
      <c r="A23" s="227" t="s">
        <v>535</v>
      </c>
      <c r="B23" s="225" t="s">
        <v>566</v>
      </c>
      <c r="C23" s="245">
        <v>12</v>
      </c>
      <c r="D23" s="74"/>
    </row>
    <row r="24" spans="1:4" s="13" customFormat="1" ht="24.95" customHeight="1">
      <c r="A24" s="227" t="s">
        <v>536</v>
      </c>
      <c r="B24" s="225" t="s">
        <v>567</v>
      </c>
      <c r="C24" s="245">
        <v>55</v>
      </c>
      <c r="D24" s="74"/>
    </row>
    <row r="25" spans="1:4" s="13" customFormat="1" ht="24.95" customHeight="1">
      <c r="A25" s="227" t="s">
        <v>537</v>
      </c>
      <c r="B25" s="225" t="s">
        <v>568</v>
      </c>
      <c r="C25" s="245">
        <v>44</v>
      </c>
      <c r="D25" s="74"/>
    </row>
    <row r="26" spans="1:4" s="13" customFormat="1" ht="21.95" hidden="1" customHeight="1">
      <c r="A26" s="233">
        <v>30208</v>
      </c>
      <c r="B26" s="230" t="s">
        <v>362</v>
      </c>
      <c r="C26" s="231"/>
      <c r="D26" s="232"/>
    </row>
    <row r="27" spans="1:4" s="13" customFormat="1" ht="24.95" customHeight="1">
      <c r="A27" s="227" t="s">
        <v>538</v>
      </c>
      <c r="B27" s="225" t="s">
        <v>569</v>
      </c>
      <c r="C27" s="247">
        <v>3</v>
      </c>
      <c r="D27" s="74"/>
    </row>
    <row r="28" spans="1:4" s="13" customFormat="1" ht="24.95" customHeight="1">
      <c r="A28" s="227" t="s">
        <v>539</v>
      </c>
      <c r="B28" s="225" t="s">
        <v>570</v>
      </c>
      <c r="C28" s="245">
        <f>118+240</f>
        <v>358</v>
      </c>
      <c r="D28" s="74"/>
    </row>
    <row r="29" spans="1:4" s="13" customFormat="1" ht="24.95" customHeight="1">
      <c r="A29" s="227" t="s">
        <v>540</v>
      </c>
      <c r="B29" s="165" t="s">
        <v>571</v>
      </c>
      <c r="C29" s="245">
        <v>10</v>
      </c>
      <c r="D29" s="74"/>
    </row>
    <row r="30" spans="1:4" s="13" customFormat="1" ht="24.95" customHeight="1">
      <c r="A30" s="227" t="s">
        <v>541</v>
      </c>
      <c r="B30" s="165" t="s">
        <v>572</v>
      </c>
      <c r="C30" s="245">
        <v>178</v>
      </c>
      <c r="D30" s="74"/>
    </row>
    <row r="31" spans="1:4" s="13" customFormat="1" ht="24.95" customHeight="1">
      <c r="A31" s="227" t="s">
        <v>542</v>
      </c>
      <c r="B31" s="165" t="s">
        <v>573</v>
      </c>
      <c r="C31" s="245">
        <v>41</v>
      </c>
      <c r="D31" s="74"/>
    </row>
    <row r="32" spans="1:4" s="13" customFormat="1" ht="24.95" customHeight="1">
      <c r="A32" s="227" t="s">
        <v>543</v>
      </c>
      <c r="B32" s="165" t="s">
        <v>574</v>
      </c>
      <c r="C32" s="245">
        <v>93</v>
      </c>
      <c r="D32" s="74"/>
    </row>
    <row r="33" spans="1:4" s="13" customFormat="1" ht="24.95" customHeight="1">
      <c r="A33" s="227" t="s">
        <v>544</v>
      </c>
      <c r="B33" s="165" t="s">
        <v>575</v>
      </c>
      <c r="C33" s="245">
        <v>137</v>
      </c>
      <c r="D33" s="74"/>
    </row>
    <row r="34" spans="1:4" s="13" customFormat="1" ht="24.95" customHeight="1">
      <c r="A34" s="227" t="s">
        <v>545</v>
      </c>
      <c r="B34" s="165" t="s">
        <v>576</v>
      </c>
      <c r="C34" s="245">
        <v>274</v>
      </c>
      <c r="D34" s="74"/>
    </row>
    <row r="35" spans="1:4" s="13" customFormat="1" ht="24.95" customHeight="1">
      <c r="A35" s="227" t="s">
        <v>546</v>
      </c>
      <c r="B35" s="165" t="s">
        <v>577</v>
      </c>
      <c r="C35" s="245">
        <v>3</v>
      </c>
      <c r="D35" s="74"/>
    </row>
    <row r="36" spans="1:4" s="13" customFormat="1" ht="24.95" customHeight="1">
      <c r="A36" s="227" t="s">
        <v>547</v>
      </c>
      <c r="B36" s="165" t="s">
        <v>578</v>
      </c>
      <c r="C36" s="245">
        <v>32</v>
      </c>
      <c r="D36" s="74"/>
    </row>
    <row r="37" spans="1:4" s="13" customFormat="1" ht="24.95" customHeight="1">
      <c r="A37" s="227" t="s">
        <v>548</v>
      </c>
      <c r="B37" s="165" t="s">
        <v>579</v>
      </c>
      <c r="C37" s="149">
        <v>122</v>
      </c>
      <c r="D37" s="74"/>
    </row>
    <row r="38" spans="1:4" s="13" customFormat="1" ht="24.95" customHeight="1">
      <c r="A38" s="227" t="s">
        <v>549</v>
      </c>
      <c r="B38" s="165" t="s">
        <v>580</v>
      </c>
      <c r="C38" s="149">
        <v>254</v>
      </c>
      <c r="D38" s="74"/>
    </row>
    <row r="39" spans="1:4" s="13" customFormat="1" ht="24.95" customHeight="1">
      <c r="A39" s="227" t="s">
        <v>550</v>
      </c>
      <c r="B39" s="165" t="s">
        <v>581</v>
      </c>
      <c r="C39" s="149">
        <v>274</v>
      </c>
      <c r="D39" s="74"/>
    </row>
    <row r="40" spans="1:4" s="13" customFormat="1" ht="21.95" hidden="1" customHeight="1">
      <c r="A40" s="233">
        <v>30228</v>
      </c>
      <c r="B40" s="230" t="s">
        <v>376</v>
      </c>
      <c r="C40" s="234"/>
      <c r="D40" s="232"/>
    </row>
    <row r="41" spans="1:4" s="13" customFormat="1" ht="24.95" customHeight="1">
      <c r="A41" s="227" t="s">
        <v>551</v>
      </c>
      <c r="B41" s="165" t="s">
        <v>582</v>
      </c>
      <c r="C41" s="247">
        <v>79</v>
      </c>
      <c r="D41" s="74"/>
    </row>
    <row r="42" spans="1:4" ht="24.95" customHeight="1">
      <c r="A42" s="227" t="s">
        <v>552</v>
      </c>
      <c r="B42" s="165" t="s">
        <v>583</v>
      </c>
      <c r="C42" s="149">
        <v>147</v>
      </c>
      <c r="D42" s="74"/>
    </row>
    <row r="43" spans="1:4" ht="24.95" customHeight="1">
      <c r="A43" s="227" t="s">
        <v>553</v>
      </c>
      <c r="B43" s="165" t="s">
        <v>584</v>
      </c>
      <c r="C43" s="149">
        <v>218</v>
      </c>
      <c r="D43" s="74"/>
    </row>
    <row r="44" spans="1:4" ht="21.95" hidden="1" customHeight="1">
      <c r="A44" s="233">
        <v>30240</v>
      </c>
      <c r="B44" s="230" t="s">
        <v>380</v>
      </c>
      <c r="C44" s="234"/>
      <c r="D44" s="232"/>
    </row>
    <row r="45" spans="1:4" ht="24.95" customHeight="1">
      <c r="A45" s="227" t="s">
        <v>554</v>
      </c>
      <c r="B45" s="166" t="s">
        <v>585</v>
      </c>
      <c r="C45" s="245">
        <f>1019+54+12033-28-4</f>
        <v>13074</v>
      </c>
      <c r="D45" s="74"/>
    </row>
    <row r="46" spans="1:4" s="168" customFormat="1" ht="24.95" customHeight="1">
      <c r="A46" s="226" t="s">
        <v>555</v>
      </c>
      <c r="B46" s="169" t="s">
        <v>382</v>
      </c>
      <c r="C46" s="245">
        <f>SUM(C47:C57)</f>
        <v>1027</v>
      </c>
      <c r="D46" s="170"/>
    </row>
    <row r="47" spans="1:4" ht="21.75" hidden="1" customHeight="1">
      <c r="A47" s="233">
        <v>30301</v>
      </c>
      <c r="B47" s="230" t="s">
        <v>383</v>
      </c>
      <c r="C47" s="235"/>
      <c r="D47" s="232"/>
    </row>
    <row r="48" spans="1:4" ht="24.95" customHeight="1">
      <c r="A48" s="227" t="s">
        <v>556</v>
      </c>
      <c r="B48" s="165" t="s">
        <v>586</v>
      </c>
      <c r="C48" s="149">
        <v>86</v>
      </c>
      <c r="D48" s="74"/>
    </row>
    <row r="49" spans="1:4" ht="21.95" hidden="1" customHeight="1">
      <c r="A49" s="236">
        <v>30303</v>
      </c>
      <c r="B49" s="237" t="s">
        <v>385</v>
      </c>
      <c r="C49" s="238"/>
      <c r="D49" s="239"/>
    </row>
    <row r="50" spans="1:4" ht="21.95" hidden="1" customHeight="1">
      <c r="A50" s="227">
        <v>30304</v>
      </c>
      <c r="B50" s="165" t="s">
        <v>386</v>
      </c>
      <c r="C50" s="73"/>
      <c r="D50" s="74"/>
    </row>
    <row r="51" spans="1:4" ht="21.95" hidden="1" customHeight="1">
      <c r="A51" s="227">
        <v>30305</v>
      </c>
      <c r="B51" s="165" t="s">
        <v>387</v>
      </c>
      <c r="C51" s="73"/>
      <c r="D51" s="74"/>
    </row>
    <row r="52" spans="1:4" ht="21.95" hidden="1" customHeight="1">
      <c r="A52" s="227">
        <v>30306</v>
      </c>
      <c r="B52" s="165" t="s">
        <v>388</v>
      </c>
      <c r="C52" s="73"/>
      <c r="D52" s="74"/>
    </row>
    <row r="53" spans="1:4" ht="21.95" hidden="1" customHeight="1">
      <c r="A53" s="227">
        <v>30307</v>
      </c>
      <c r="B53" s="165" t="s">
        <v>389</v>
      </c>
      <c r="C53" s="73"/>
      <c r="D53" s="74"/>
    </row>
    <row r="54" spans="1:4" ht="21.95" hidden="1" customHeight="1">
      <c r="A54" s="227">
        <v>30308</v>
      </c>
      <c r="B54" s="165" t="s">
        <v>390</v>
      </c>
      <c r="C54" s="73"/>
      <c r="D54" s="74"/>
    </row>
    <row r="55" spans="1:4" ht="21.95" hidden="1" customHeight="1">
      <c r="A55" s="227">
        <v>30309</v>
      </c>
      <c r="B55" s="165" t="s">
        <v>391</v>
      </c>
      <c r="C55" s="73"/>
      <c r="D55" s="74"/>
    </row>
    <row r="56" spans="1:4" ht="21.95" hidden="1" customHeight="1">
      <c r="A56" s="228">
        <v>30310</v>
      </c>
      <c r="B56" s="167" t="s">
        <v>392</v>
      </c>
      <c r="C56" s="143"/>
      <c r="D56" s="144"/>
    </row>
    <row r="57" spans="1:4" ht="24.95" customHeight="1">
      <c r="A57" s="227" t="s">
        <v>557</v>
      </c>
      <c r="B57" s="165" t="s">
        <v>587</v>
      </c>
      <c r="C57" s="149">
        <f>150+791</f>
        <v>941</v>
      </c>
      <c r="D57" s="74"/>
    </row>
    <row r="58" spans="1:4" s="168" customFormat="1" ht="24.95" customHeight="1">
      <c r="A58" s="226">
        <v>307</v>
      </c>
      <c r="B58" s="169" t="s">
        <v>394</v>
      </c>
      <c r="C58" s="149">
        <f>SUM(C59:C62)</f>
        <v>6000</v>
      </c>
      <c r="D58" s="170"/>
    </row>
    <row r="59" spans="1:4" ht="24.95" customHeight="1">
      <c r="A59" s="227" t="s">
        <v>558</v>
      </c>
      <c r="B59" s="165" t="s">
        <v>588</v>
      </c>
      <c r="C59" s="149">
        <v>6000</v>
      </c>
      <c r="D59" s="74"/>
    </row>
    <row r="60" spans="1:4" ht="21.95" hidden="1" customHeight="1">
      <c r="A60" s="236">
        <v>30702</v>
      </c>
      <c r="B60" s="237" t="s">
        <v>395</v>
      </c>
      <c r="C60" s="238"/>
      <c r="D60" s="239"/>
    </row>
    <row r="61" spans="1:4" ht="21.95" hidden="1" customHeight="1">
      <c r="A61" s="227">
        <v>30703</v>
      </c>
      <c r="B61" s="165" t="s">
        <v>396</v>
      </c>
      <c r="C61" s="73"/>
      <c r="D61" s="74"/>
    </row>
    <row r="62" spans="1:4" ht="21.95" hidden="1" customHeight="1">
      <c r="A62" s="227">
        <v>30704</v>
      </c>
      <c r="B62" s="165" t="s">
        <v>397</v>
      </c>
      <c r="C62" s="73"/>
      <c r="D62" s="74"/>
    </row>
    <row r="63" spans="1:4" s="168" customFormat="1" ht="21.95" hidden="1" customHeight="1">
      <c r="A63" s="227">
        <v>309</v>
      </c>
      <c r="B63" s="169" t="s">
        <v>398</v>
      </c>
      <c r="C63" s="172">
        <f>SUM(C64:C75)</f>
        <v>0</v>
      </c>
      <c r="D63" s="170"/>
    </row>
    <row r="64" spans="1:4" ht="21.95" hidden="1" customHeight="1">
      <c r="A64" s="227">
        <v>30901</v>
      </c>
      <c r="B64" s="165" t="s">
        <v>399</v>
      </c>
      <c r="C64" s="73"/>
      <c r="D64" s="74"/>
    </row>
    <row r="65" spans="1:4" ht="21.95" hidden="1" customHeight="1">
      <c r="A65" s="227">
        <v>30902</v>
      </c>
      <c r="B65" s="165" t="s">
        <v>400</v>
      </c>
      <c r="C65" s="73"/>
      <c r="D65" s="74"/>
    </row>
    <row r="66" spans="1:4" ht="21.95" hidden="1" customHeight="1">
      <c r="A66" s="227">
        <v>30903</v>
      </c>
      <c r="B66" s="165" t="s">
        <v>401</v>
      </c>
      <c r="C66" s="73"/>
      <c r="D66" s="74"/>
    </row>
    <row r="67" spans="1:4" ht="21.95" hidden="1" customHeight="1">
      <c r="A67" s="227">
        <v>30905</v>
      </c>
      <c r="B67" s="165" t="s">
        <v>402</v>
      </c>
      <c r="C67" s="73"/>
      <c r="D67" s="74"/>
    </row>
    <row r="68" spans="1:4" ht="21.95" hidden="1" customHeight="1">
      <c r="A68" s="227">
        <v>30906</v>
      </c>
      <c r="B68" s="165" t="s">
        <v>403</v>
      </c>
      <c r="C68" s="73"/>
      <c r="D68" s="74"/>
    </row>
    <row r="69" spans="1:4" ht="21.95" hidden="1" customHeight="1">
      <c r="A69" s="227">
        <v>30907</v>
      </c>
      <c r="B69" s="165" t="s">
        <v>404</v>
      </c>
      <c r="C69" s="73"/>
      <c r="D69" s="74"/>
    </row>
    <row r="70" spans="1:4" ht="21.95" hidden="1" customHeight="1">
      <c r="A70" s="227">
        <v>30908</v>
      </c>
      <c r="B70" s="165" t="s">
        <v>405</v>
      </c>
      <c r="C70" s="73"/>
      <c r="D70" s="74"/>
    </row>
    <row r="71" spans="1:4" ht="21.95" hidden="1" customHeight="1">
      <c r="A71" s="227">
        <v>30913</v>
      </c>
      <c r="B71" s="165" t="s">
        <v>406</v>
      </c>
      <c r="C71" s="73"/>
      <c r="D71" s="74"/>
    </row>
    <row r="72" spans="1:4" ht="21.95" hidden="1" customHeight="1">
      <c r="A72" s="227">
        <v>30919</v>
      </c>
      <c r="B72" s="165" t="s">
        <v>407</v>
      </c>
      <c r="C72" s="73"/>
      <c r="D72" s="74"/>
    </row>
    <row r="73" spans="1:4" ht="21.95" hidden="1" customHeight="1">
      <c r="A73" s="227">
        <v>30921</v>
      </c>
      <c r="B73" s="165" t="s">
        <v>408</v>
      </c>
      <c r="C73" s="73"/>
      <c r="D73" s="74"/>
    </row>
    <row r="74" spans="1:4" ht="21.95" hidden="1" customHeight="1">
      <c r="A74" s="227">
        <v>30922</v>
      </c>
      <c r="B74" s="165" t="s">
        <v>409</v>
      </c>
      <c r="C74" s="73"/>
      <c r="D74" s="74"/>
    </row>
    <row r="75" spans="1:4" ht="21.95" hidden="1" customHeight="1">
      <c r="A75" s="228">
        <v>30999</v>
      </c>
      <c r="B75" s="167" t="s">
        <v>410</v>
      </c>
      <c r="C75" s="143"/>
      <c r="D75" s="144"/>
    </row>
    <row r="76" spans="1:4" s="168" customFormat="1" ht="24.95" customHeight="1">
      <c r="A76" s="226" t="s">
        <v>559</v>
      </c>
      <c r="B76" s="169" t="s">
        <v>411</v>
      </c>
      <c r="C76" s="149">
        <f>SUM(C77:C92)</f>
        <v>27231</v>
      </c>
      <c r="D76" s="170"/>
    </row>
    <row r="77" spans="1:4" ht="21.95" hidden="1" customHeight="1">
      <c r="A77" s="236">
        <v>31001</v>
      </c>
      <c r="B77" s="237" t="s">
        <v>399</v>
      </c>
      <c r="C77" s="238"/>
      <c r="D77" s="239"/>
    </row>
    <row r="78" spans="1:4" ht="21.95" hidden="1" customHeight="1">
      <c r="A78" s="227">
        <v>31002</v>
      </c>
      <c r="B78" s="165" t="s">
        <v>400</v>
      </c>
      <c r="C78" s="73"/>
      <c r="D78" s="74"/>
    </row>
    <row r="79" spans="1:4" ht="21.95" hidden="1" customHeight="1">
      <c r="A79" s="227">
        <v>31003</v>
      </c>
      <c r="B79" s="165" t="s">
        <v>401</v>
      </c>
      <c r="C79" s="73"/>
      <c r="D79" s="74"/>
    </row>
    <row r="80" spans="1:4" ht="21.95" hidden="1" customHeight="1">
      <c r="A80" s="227">
        <v>31005</v>
      </c>
      <c r="B80" s="165" t="s">
        <v>402</v>
      </c>
      <c r="C80" s="73"/>
      <c r="D80" s="74"/>
    </row>
    <row r="81" spans="1:4" ht="21.95" hidden="1" customHeight="1">
      <c r="A81" s="227">
        <v>31006</v>
      </c>
      <c r="B81" s="165" t="s">
        <v>403</v>
      </c>
      <c r="C81" s="73"/>
      <c r="D81" s="74"/>
    </row>
    <row r="82" spans="1:4" ht="21.95" hidden="1" customHeight="1">
      <c r="A82" s="227">
        <v>31007</v>
      </c>
      <c r="B82" s="165" t="s">
        <v>404</v>
      </c>
      <c r="C82" s="73"/>
      <c r="D82" s="74"/>
    </row>
    <row r="83" spans="1:4" ht="21.95" hidden="1" customHeight="1">
      <c r="A83" s="227">
        <v>31008</v>
      </c>
      <c r="B83" s="165" t="s">
        <v>405</v>
      </c>
      <c r="C83" s="73"/>
      <c r="D83" s="74"/>
    </row>
    <row r="84" spans="1:4" ht="21.95" hidden="1" customHeight="1">
      <c r="A84" s="227">
        <v>31009</v>
      </c>
      <c r="B84" s="165" t="s">
        <v>412</v>
      </c>
      <c r="C84" s="73"/>
      <c r="D84" s="74"/>
    </row>
    <row r="85" spans="1:4" ht="21.95" hidden="1" customHeight="1">
      <c r="A85" s="227">
        <v>31010</v>
      </c>
      <c r="B85" s="165" t="s">
        <v>413</v>
      </c>
      <c r="C85" s="73"/>
      <c r="D85" s="74"/>
    </row>
    <row r="86" spans="1:4" ht="21.95" hidden="1" customHeight="1">
      <c r="A86" s="227">
        <v>31011</v>
      </c>
      <c r="B86" s="165" t="s">
        <v>414</v>
      </c>
      <c r="C86" s="73"/>
      <c r="D86" s="74"/>
    </row>
    <row r="87" spans="1:4" ht="21.95" hidden="1" customHeight="1">
      <c r="A87" s="227">
        <v>31012</v>
      </c>
      <c r="B87" s="165" t="s">
        <v>415</v>
      </c>
      <c r="C87" s="73"/>
      <c r="D87" s="74"/>
    </row>
    <row r="88" spans="1:4" ht="21.95" hidden="1" customHeight="1">
      <c r="A88" s="227">
        <v>31013</v>
      </c>
      <c r="B88" s="165" t="s">
        <v>406</v>
      </c>
      <c r="C88" s="73"/>
      <c r="D88" s="74"/>
    </row>
    <row r="89" spans="1:4" ht="21.95" hidden="1" customHeight="1">
      <c r="A89" s="227">
        <v>31019</v>
      </c>
      <c r="B89" s="165" t="s">
        <v>407</v>
      </c>
      <c r="C89" s="73"/>
      <c r="D89" s="74"/>
    </row>
    <row r="90" spans="1:4" ht="21.95" hidden="1" customHeight="1">
      <c r="A90" s="227">
        <v>31021</v>
      </c>
      <c r="B90" s="165" t="s">
        <v>408</v>
      </c>
      <c r="C90" s="73"/>
      <c r="D90" s="74"/>
    </row>
    <row r="91" spans="1:4" ht="21.95" hidden="1" customHeight="1">
      <c r="A91" s="228">
        <v>31022</v>
      </c>
      <c r="B91" s="167" t="s">
        <v>409</v>
      </c>
      <c r="C91" s="143"/>
      <c r="D91" s="144"/>
    </row>
    <row r="92" spans="1:4" ht="24.95" customHeight="1">
      <c r="A92" s="227" t="s">
        <v>560</v>
      </c>
      <c r="B92" s="165" t="s">
        <v>589</v>
      </c>
      <c r="C92" s="149">
        <f>75603-48372</f>
        <v>27231</v>
      </c>
      <c r="D92" s="74"/>
    </row>
    <row r="93" spans="1:4" s="168" customFormat="1" ht="21.95" hidden="1" customHeight="1">
      <c r="A93" s="236">
        <v>311</v>
      </c>
      <c r="B93" s="240" t="s">
        <v>416</v>
      </c>
      <c r="C93" s="241">
        <f>SUM(C94:C95)</f>
        <v>0</v>
      </c>
      <c r="D93" s="242"/>
    </row>
    <row r="94" spans="1:4" ht="21.95" hidden="1" customHeight="1">
      <c r="A94" s="227">
        <v>31101</v>
      </c>
      <c r="B94" s="165" t="s">
        <v>417</v>
      </c>
      <c r="C94" s="73"/>
      <c r="D94" s="74"/>
    </row>
    <row r="95" spans="1:4" ht="21.95" hidden="1" customHeight="1">
      <c r="A95" s="228">
        <v>31199</v>
      </c>
      <c r="B95" s="167" t="s">
        <v>418</v>
      </c>
      <c r="C95" s="143"/>
      <c r="D95" s="144"/>
    </row>
    <row r="96" spans="1:4" s="168" customFormat="1" ht="24.95" customHeight="1">
      <c r="A96" s="226">
        <v>312</v>
      </c>
      <c r="B96" s="169" t="s">
        <v>419</v>
      </c>
      <c r="C96" s="149">
        <f>SUM(C97:C101)</f>
        <v>34755</v>
      </c>
      <c r="D96" s="170"/>
    </row>
    <row r="97" spans="1:4" ht="21.95" hidden="1" customHeight="1">
      <c r="A97" s="236">
        <v>31201</v>
      </c>
      <c r="B97" s="237" t="s">
        <v>417</v>
      </c>
      <c r="C97" s="238"/>
      <c r="D97" s="239"/>
    </row>
    <row r="98" spans="1:4" ht="21.95" hidden="1" customHeight="1">
      <c r="A98" s="227">
        <v>31203</v>
      </c>
      <c r="B98" s="165" t="s">
        <v>420</v>
      </c>
      <c r="C98" s="73"/>
      <c r="D98" s="74"/>
    </row>
    <row r="99" spans="1:4" ht="21.95" hidden="1" customHeight="1">
      <c r="A99" s="227">
        <v>31204</v>
      </c>
      <c r="B99" s="165" t="s">
        <v>421</v>
      </c>
      <c r="C99" s="73"/>
      <c r="D99" s="74"/>
    </row>
    <row r="100" spans="1:4" ht="21.95" hidden="1" customHeight="1">
      <c r="A100" s="228">
        <v>31205</v>
      </c>
      <c r="B100" s="167" t="s">
        <v>422</v>
      </c>
      <c r="C100" s="143"/>
      <c r="D100" s="144"/>
    </row>
    <row r="101" spans="1:4" ht="24.95" customHeight="1">
      <c r="A101" s="227" t="s">
        <v>561</v>
      </c>
      <c r="B101" s="165" t="s">
        <v>590</v>
      </c>
      <c r="C101" s="149">
        <f>44755-10000</f>
        <v>34755</v>
      </c>
      <c r="D101" s="74"/>
    </row>
    <row r="102" spans="1:4" s="168" customFormat="1" ht="21.95" hidden="1" customHeight="1">
      <c r="A102" s="236">
        <v>313</v>
      </c>
      <c r="B102" s="240" t="s">
        <v>423</v>
      </c>
      <c r="C102" s="241">
        <f>SUM(C103:C104)</f>
        <v>0</v>
      </c>
      <c r="D102" s="242"/>
    </row>
    <row r="103" spans="1:4" ht="21.95" hidden="1" customHeight="1">
      <c r="A103" s="227">
        <v>31302</v>
      </c>
      <c r="B103" s="165" t="s">
        <v>424</v>
      </c>
      <c r="C103" s="73"/>
      <c r="D103" s="74"/>
    </row>
    <row r="104" spans="1:4" ht="21.95" hidden="1" customHeight="1">
      <c r="A104" s="228">
        <v>31303</v>
      </c>
      <c r="B104" s="167" t="s">
        <v>425</v>
      </c>
      <c r="C104" s="143"/>
      <c r="D104" s="144"/>
    </row>
    <row r="105" spans="1:4" s="168" customFormat="1" ht="24.95" customHeight="1">
      <c r="A105" s="226">
        <v>399</v>
      </c>
      <c r="B105" s="169" t="s">
        <v>37</v>
      </c>
      <c r="C105" s="149">
        <f>SUM(C106:C109)</f>
        <v>1057</v>
      </c>
      <c r="D105" s="170"/>
    </row>
    <row r="106" spans="1:4" ht="21.95" hidden="1" customHeight="1">
      <c r="A106" s="236">
        <v>39906</v>
      </c>
      <c r="B106" s="237" t="s">
        <v>426</v>
      </c>
      <c r="C106" s="238"/>
      <c r="D106" s="239"/>
    </row>
    <row r="107" spans="1:4" ht="21.95" hidden="1" customHeight="1">
      <c r="A107" s="227">
        <v>39907</v>
      </c>
      <c r="B107" s="165" t="s">
        <v>427</v>
      </c>
      <c r="C107" s="73"/>
      <c r="D107" s="74"/>
    </row>
    <row r="108" spans="1:4" ht="21.95" hidden="1" customHeight="1">
      <c r="A108" s="228">
        <v>39908</v>
      </c>
      <c r="B108" s="167" t="s">
        <v>428</v>
      </c>
      <c r="C108" s="143"/>
      <c r="D108" s="144"/>
    </row>
    <row r="109" spans="1:4" ht="24.95" customHeight="1">
      <c r="A109" s="227" t="s">
        <v>562</v>
      </c>
      <c r="B109" s="165" t="s">
        <v>591</v>
      </c>
      <c r="C109" s="149">
        <v>1057</v>
      </c>
      <c r="D109" s="74"/>
    </row>
    <row r="110" spans="1:4" ht="24.95" customHeight="1">
      <c r="A110" s="161"/>
      <c r="B110" s="165"/>
      <c r="C110" s="248"/>
      <c r="D110" s="74"/>
    </row>
    <row r="111" spans="1:4" ht="24.95" customHeight="1" thickBot="1">
      <c r="A111" s="302" t="s">
        <v>613</v>
      </c>
      <c r="B111" s="303"/>
      <c r="C111" s="249">
        <f>C4+C18+C46+C58+C63+C76+C93+C96+C102+C105</f>
        <v>97355</v>
      </c>
      <c r="D111" s="78"/>
    </row>
    <row r="112" spans="1:4">
      <c r="A112" s="163"/>
      <c r="B112" s="163"/>
      <c r="C112" s="25"/>
      <c r="D112" s="22"/>
    </row>
    <row r="113" spans="1:4">
      <c r="A113" s="163"/>
      <c r="B113" s="163"/>
      <c r="C113" s="22"/>
      <c r="D113" s="22"/>
    </row>
    <row r="114" spans="1:4">
      <c r="A114" s="163"/>
      <c r="B114" s="163"/>
      <c r="C114" s="22"/>
      <c r="D114" s="22"/>
    </row>
    <row r="115" spans="1:4">
      <c r="A115" s="163"/>
      <c r="B115" s="163"/>
      <c r="C115" s="22"/>
      <c r="D115" s="22"/>
    </row>
    <row r="116" spans="1:4" hidden="1">
      <c r="A116" s="163"/>
      <c r="B116" s="163"/>
      <c r="C116" s="22">
        <v>97355</v>
      </c>
      <c r="D116" s="22"/>
    </row>
    <row r="117" spans="1:4" hidden="1">
      <c r="A117" s="163"/>
      <c r="B117" s="163"/>
      <c r="C117" s="22"/>
      <c r="D117" s="22"/>
    </row>
    <row r="118" spans="1:4" hidden="1">
      <c r="A118" s="163"/>
      <c r="B118" s="163"/>
      <c r="C118" s="176">
        <f>C111-C116</f>
        <v>0</v>
      </c>
      <c r="D118" s="22"/>
    </row>
    <row r="119" spans="1:4">
      <c r="A119" s="163"/>
      <c r="B119" s="163"/>
      <c r="C119" s="22"/>
      <c r="D119" s="22"/>
    </row>
    <row r="120" spans="1:4">
      <c r="A120" s="163"/>
      <c r="B120" s="163"/>
      <c r="C120" s="22"/>
      <c r="D120" s="22"/>
    </row>
    <row r="121" spans="1:4">
      <c r="A121" s="163"/>
      <c r="B121" s="163"/>
      <c r="C121" s="22"/>
      <c r="D121" s="22"/>
    </row>
    <row r="122" spans="1:4">
      <c r="A122" s="163"/>
      <c r="B122" s="163"/>
      <c r="C122" s="22"/>
      <c r="D122" s="22"/>
    </row>
    <row r="123" spans="1:4">
      <c r="A123" s="163"/>
      <c r="B123" s="163"/>
      <c r="C123" s="22"/>
      <c r="D123" s="22"/>
    </row>
    <row r="124" spans="1:4">
      <c r="A124" s="163"/>
      <c r="B124" s="163"/>
      <c r="C124" s="22"/>
      <c r="D124" s="22"/>
    </row>
  </sheetData>
  <autoFilter ref="A3:L109">
    <filterColumn colId="2">
      <filters>
        <filter val="1,027"/>
        <filter val="1,057"/>
        <filter val="1,197"/>
        <filter val="10"/>
        <filter val="11,359"/>
        <filter val="12"/>
        <filter val="122"/>
        <filter val="13"/>
        <filter val="13,074"/>
        <filter val="130"/>
        <filter val="132"/>
        <filter val="137"/>
        <filter val="147"/>
        <filter val="15,926"/>
        <filter val="168"/>
        <filter val="178"/>
        <filter val="190"/>
        <filter val="218"/>
        <filter val="254"/>
        <filter val="27,231"/>
        <filter val="274"/>
        <filter val="290"/>
        <filter val="291"/>
        <filter val="3"/>
        <filter val="32"/>
        <filter val="34,755"/>
        <filter val="350"/>
        <filter val="358"/>
        <filter val="375"/>
        <filter val="41"/>
        <filter val="420"/>
        <filter val="44"/>
        <filter val="55"/>
        <filter val="573"/>
        <filter val="6,000"/>
        <filter val="62"/>
        <filter val="7,609"/>
        <filter val="77"/>
        <filter val="79"/>
        <filter val="86"/>
        <filter val="93"/>
        <filter val="941"/>
      </filters>
    </filterColumn>
  </autoFilter>
  <mergeCells count="2">
    <mergeCell ref="A1:D1"/>
    <mergeCell ref="A111:B111"/>
  </mergeCells>
  <phoneticPr fontId="4" type="noConversion"/>
  <printOptions horizontalCentered="1"/>
  <pageMargins left="0.78740157480314965" right="0.78740157480314965" top="0.78740157480314965" bottom="0.78740157480314965" header="0.19685039370078741" footer="0.31496062992125984"/>
  <pageSetup paperSize="9" firstPageNumber="7" orientation="portrait" useFirstPageNumber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M42"/>
  <sheetViews>
    <sheetView topLeftCell="A13" workbookViewId="0">
      <selection activeCell="X42" sqref="X42"/>
    </sheetView>
  </sheetViews>
  <sheetFormatPr defaultRowHeight="15.75"/>
  <cols>
    <col min="1" max="1" width="29.625" style="16" customWidth="1"/>
    <col min="2" max="2" width="10.125" style="16" customWidth="1"/>
    <col min="3" max="3" width="27.875" style="16" customWidth="1"/>
    <col min="4" max="4" width="10.25" style="16" customWidth="1"/>
    <col min="5" max="16384" width="9" style="16"/>
  </cols>
  <sheetData>
    <row r="1" spans="1:13" s="189" customFormat="1" ht="30" customHeight="1">
      <c r="A1" s="282" t="s">
        <v>608</v>
      </c>
      <c r="B1" s="282"/>
      <c r="C1" s="282"/>
      <c r="D1" s="282"/>
    </row>
    <row r="2" spans="1:13" s="196" customFormat="1" ht="20.100000000000001" customHeight="1" thickBot="1">
      <c r="A2" s="36"/>
      <c r="B2" s="197"/>
      <c r="C2" s="36"/>
      <c r="D2" s="96" t="s">
        <v>614</v>
      </c>
    </row>
    <row r="3" spans="1:13" ht="29.25" customHeight="1">
      <c r="A3" s="283" t="s">
        <v>73</v>
      </c>
      <c r="B3" s="284"/>
      <c r="C3" s="284" t="s">
        <v>74</v>
      </c>
      <c r="D3" s="285"/>
      <c r="E3" s="19"/>
      <c r="F3" s="19"/>
      <c r="G3" s="19"/>
      <c r="H3" s="19"/>
      <c r="I3" s="19"/>
      <c r="J3" s="19"/>
      <c r="K3" s="19"/>
      <c r="L3" s="19"/>
      <c r="M3" s="19"/>
    </row>
    <row r="4" spans="1:13" ht="30.95" customHeight="1">
      <c r="A4" s="79" t="s">
        <v>75</v>
      </c>
      <c r="B4" s="80" t="s">
        <v>335</v>
      </c>
      <c r="C4" s="81" t="s">
        <v>75</v>
      </c>
      <c r="D4" s="82" t="s">
        <v>335</v>
      </c>
      <c r="E4" s="19"/>
      <c r="F4" s="19"/>
      <c r="G4" s="19"/>
      <c r="H4" s="19"/>
      <c r="I4" s="19"/>
      <c r="J4" s="19"/>
      <c r="K4" s="19"/>
      <c r="L4" s="19"/>
      <c r="M4" s="19"/>
    </row>
    <row r="5" spans="1:13" ht="30.95" customHeight="1">
      <c r="A5" s="83" t="s">
        <v>76</v>
      </c>
      <c r="B5" s="61">
        <f>本级收预!C27</f>
        <v>99251</v>
      </c>
      <c r="C5" s="84" t="s">
        <v>89</v>
      </c>
      <c r="D5" s="85">
        <f>SUM(D6:D7)</f>
        <v>100844</v>
      </c>
      <c r="E5" s="19"/>
      <c r="F5" s="19"/>
      <c r="G5" s="19"/>
      <c r="H5" s="19"/>
      <c r="I5" s="19"/>
      <c r="J5" s="19"/>
      <c r="K5" s="19"/>
      <c r="L5" s="19"/>
      <c r="M5" s="19"/>
    </row>
    <row r="6" spans="1:13" ht="30.95" customHeight="1">
      <c r="A6" s="86" t="s">
        <v>77</v>
      </c>
      <c r="B6" s="61">
        <f>+B7+B12+B20</f>
        <v>21063</v>
      </c>
      <c r="C6" s="84" t="s">
        <v>464</v>
      </c>
      <c r="D6" s="85">
        <f>本级支预!C28</f>
        <v>97355</v>
      </c>
      <c r="E6" s="19"/>
      <c r="F6" s="19"/>
      <c r="G6" s="19"/>
      <c r="H6" s="19"/>
      <c r="I6" s="19"/>
      <c r="J6" s="19"/>
      <c r="K6" s="19"/>
      <c r="L6" s="19"/>
      <c r="M6" s="19"/>
    </row>
    <row r="7" spans="1:13" ht="30.95" customHeight="1">
      <c r="A7" s="86" t="s">
        <v>451</v>
      </c>
      <c r="B7" s="87">
        <f>SUM(B8:B11)</f>
        <v>14949</v>
      </c>
      <c r="C7" s="84" t="s">
        <v>463</v>
      </c>
      <c r="D7" s="85">
        <v>3489</v>
      </c>
      <c r="E7" s="19"/>
      <c r="F7" s="19"/>
      <c r="G7" s="19"/>
      <c r="H7" s="19"/>
      <c r="I7" s="19"/>
      <c r="J7" s="19"/>
      <c r="K7" s="19"/>
      <c r="L7" s="19"/>
      <c r="M7" s="19"/>
    </row>
    <row r="8" spans="1:13" ht="30.95" customHeight="1">
      <c r="A8" s="86" t="s">
        <v>453</v>
      </c>
      <c r="B8" s="87">
        <v>354</v>
      </c>
      <c r="C8" s="84" t="s">
        <v>78</v>
      </c>
      <c r="D8" s="85">
        <f>SUM(D9:D12)</f>
        <v>33190</v>
      </c>
      <c r="E8" s="19"/>
      <c r="F8" s="19"/>
      <c r="G8" s="19"/>
      <c r="H8" s="19"/>
      <c r="I8" s="19"/>
      <c r="J8" s="19"/>
      <c r="K8" s="19"/>
      <c r="L8" s="19"/>
      <c r="M8" s="19"/>
    </row>
    <row r="9" spans="1:13" ht="30.95" customHeight="1">
      <c r="A9" s="86" t="s">
        <v>454</v>
      </c>
      <c r="B9" s="87">
        <v>101</v>
      </c>
      <c r="C9" s="84" t="s">
        <v>593</v>
      </c>
      <c r="D9" s="85">
        <f>32491-3</f>
        <v>32488</v>
      </c>
      <c r="E9" s="19"/>
      <c r="F9" s="19"/>
      <c r="G9" s="19"/>
      <c r="H9" s="19"/>
      <c r="I9" s="19"/>
      <c r="J9" s="19"/>
      <c r="K9" s="19"/>
      <c r="L9" s="19"/>
      <c r="M9" s="19"/>
    </row>
    <row r="10" spans="1:13" ht="30.95" customHeight="1">
      <c r="A10" s="86" t="s">
        <v>455</v>
      </c>
      <c r="B10" s="87">
        <f>5876+3315+5303</f>
        <v>14494</v>
      </c>
      <c r="C10" s="84" t="s">
        <v>466</v>
      </c>
      <c r="D10" s="85">
        <v>248</v>
      </c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27.75" hidden="1" customHeight="1">
      <c r="A11" s="86" t="s">
        <v>79</v>
      </c>
      <c r="B11" s="87"/>
      <c r="C11" s="84" t="s">
        <v>80</v>
      </c>
      <c r="D11" s="85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30.95" customHeight="1">
      <c r="A12" s="86" t="s">
        <v>452</v>
      </c>
      <c r="B12" s="61">
        <f>SUM(B13:B19)</f>
        <v>2625</v>
      </c>
      <c r="C12" s="84" t="s">
        <v>467</v>
      </c>
      <c r="D12" s="85">
        <v>454</v>
      </c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.95" customHeight="1">
      <c r="A13" s="86" t="s">
        <v>456</v>
      </c>
      <c r="B13" s="61"/>
      <c r="C13" s="89" t="s">
        <v>90</v>
      </c>
      <c r="D13" s="85">
        <v>1280</v>
      </c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30.95" customHeight="1">
      <c r="A14" s="86" t="s">
        <v>457</v>
      </c>
      <c r="B14" s="87">
        <v>175</v>
      </c>
      <c r="C14" s="90" t="s">
        <v>81</v>
      </c>
      <c r="D14" s="85">
        <v>5000</v>
      </c>
      <c r="E14" s="19"/>
      <c r="F14" s="19"/>
      <c r="G14" s="19"/>
      <c r="H14" s="19"/>
      <c r="I14" s="19"/>
      <c r="J14" s="19"/>
      <c r="K14" s="19"/>
      <c r="L14" s="19"/>
      <c r="M14" s="19"/>
    </row>
    <row r="15" spans="1:13" ht="30.95" customHeight="1">
      <c r="A15" s="86" t="s">
        <v>458</v>
      </c>
      <c r="B15" s="61">
        <v>15</v>
      </c>
      <c r="C15" s="89" t="s">
        <v>91</v>
      </c>
      <c r="D15" s="85">
        <f>B25-D5-D8-D13-D14</f>
        <v>4495</v>
      </c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30.95" customHeight="1">
      <c r="A16" s="86" t="s">
        <v>459</v>
      </c>
      <c r="B16" s="122">
        <v>1133</v>
      </c>
      <c r="C16" s="84"/>
      <c r="D16" s="85"/>
      <c r="E16" s="19"/>
      <c r="F16" s="19"/>
      <c r="G16" s="19"/>
      <c r="H16" s="19"/>
      <c r="I16" s="19"/>
      <c r="J16" s="19"/>
      <c r="K16" s="19"/>
      <c r="L16" s="19"/>
      <c r="M16" s="19"/>
    </row>
    <row r="17" spans="1:13" ht="30.95" customHeight="1">
      <c r="A17" s="86" t="s">
        <v>460</v>
      </c>
      <c r="B17" s="61">
        <v>224</v>
      </c>
      <c r="C17" s="91"/>
      <c r="D17" s="85"/>
      <c r="E17" s="19"/>
      <c r="F17" s="19"/>
      <c r="G17" s="19"/>
      <c r="H17" s="19"/>
      <c r="I17" s="19"/>
      <c r="J17" s="19"/>
      <c r="K17" s="19"/>
      <c r="L17" s="19"/>
      <c r="M17" s="19"/>
    </row>
    <row r="18" spans="1:13" ht="27.75" hidden="1" customHeight="1">
      <c r="A18" s="86" t="s">
        <v>82</v>
      </c>
      <c r="B18" s="61"/>
      <c r="C18" s="84"/>
      <c r="D18" s="85"/>
      <c r="E18" s="19"/>
      <c r="F18" s="19"/>
      <c r="G18" s="19"/>
      <c r="H18" s="19"/>
      <c r="I18" s="19"/>
      <c r="J18" s="19"/>
      <c r="K18" s="19"/>
      <c r="L18" s="19"/>
      <c r="M18" s="19"/>
    </row>
    <row r="19" spans="1:13" ht="30.95" customHeight="1">
      <c r="A19" s="86" t="s">
        <v>461</v>
      </c>
      <c r="B19" s="61">
        <f>2625-B17-B16-B15-B14</f>
        <v>1078</v>
      </c>
      <c r="C19" s="90"/>
      <c r="D19" s="85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30.95" customHeight="1">
      <c r="A20" s="86" t="s">
        <v>462</v>
      </c>
      <c r="B20" s="61">
        <v>3489</v>
      </c>
      <c r="C20" s="90"/>
      <c r="D20" s="85"/>
      <c r="E20" s="19"/>
      <c r="F20" s="19"/>
      <c r="G20" s="19"/>
      <c r="H20" s="19"/>
      <c r="I20" s="19"/>
      <c r="J20" s="19"/>
      <c r="K20" s="19"/>
      <c r="L20" s="19"/>
      <c r="M20" s="19"/>
    </row>
    <row r="21" spans="1:13" ht="30.95" customHeight="1">
      <c r="A21" s="86" t="s">
        <v>92</v>
      </c>
      <c r="B21" s="88"/>
      <c r="C21" s="90"/>
      <c r="D21" s="85"/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30.95" customHeight="1">
      <c r="A22" s="86" t="s">
        <v>93</v>
      </c>
      <c r="B22" s="87">
        <v>20000</v>
      </c>
      <c r="C22" s="90"/>
      <c r="D22" s="85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30.95" customHeight="1">
      <c r="A23" s="86" t="s">
        <v>94</v>
      </c>
      <c r="B23" s="87">
        <v>4495</v>
      </c>
      <c r="C23" s="90"/>
      <c r="D23" s="85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30.95" customHeight="1">
      <c r="A24" s="86"/>
      <c r="B24" s="87"/>
      <c r="C24" s="90"/>
      <c r="D24" s="85"/>
      <c r="E24" s="19"/>
      <c r="F24" s="19"/>
      <c r="G24" s="19"/>
      <c r="H24" s="19"/>
      <c r="I24" s="19"/>
      <c r="J24" s="19"/>
      <c r="K24" s="19"/>
      <c r="L24" s="19"/>
      <c r="M24" s="19"/>
    </row>
    <row r="25" spans="1:13" ht="30.95" customHeight="1" thickBot="1">
      <c r="A25" s="92" t="s">
        <v>83</v>
      </c>
      <c r="B25" s="93">
        <f>SUM(B5,B6,B21,B22,B23)</f>
        <v>144809</v>
      </c>
      <c r="C25" s="94" t="s">
        <v>84</v>
      </c>
      <c r="D25" s="95">
        <f>+D5+D8+D13+D14+D15</f>
        <v>144809</v>
      </c>
      <c r="E25" s="19"/>
      <c r="F25" s="20"/>
      <c r="G25" s="19"/>
      <c r="H25" s="19"/>
      <c r="I25" s="19"/>
      <c r="J25" s="19"/>
      <c r="K25" s="19"/>
      <c r="L25" s="19"/>
      <c r="M25" s="19"/>
    </row>
    <row r="26" spans="1:13">
      <c r="A26" s="19"/>
      <c r="B26" s="19"/>
      <c r="C26" s="19"/>
      <c r="D26" s="20"/>
      <c r="E26" s="19"/>
      <c r="F26" s="19"/>
      <c r="G26" s="19"/>
      <c r="H26" s="19"/>
      <c r="I26" s="19"/>
      <c r="J26" s="19"/>
      <c r="K26" s="19"/>
      <c r="L26" s="19"/>
      <c r="M26" s="19"/>
    </row>
    <row r="27" spans="1:1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</sheetData>
  <mergeCells count="3">
    <mergeCell ref="A1:D1"/>
    <mergeCell ref="A3:B3"/>
    <mergeCell ref="C3:D3"/>
  </mergeCells>
  <phoneticPr fontId="4" type="noConversion"/>
  <printOptions horizontalCentered="1"/>
  <pageMargins left="0.78740157480314965" right="0.78740157480314965" top="0.78740157480314965" bottom="0.78740157480314965" header="0.19685039370078741" footer="0.31496062992125984"/>
  <pageSetup paperSize="9" firstPageNumber="8" orientation="portrait" blackAndWhite="1" useFirstPageNumber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M53"/>
  <sheetViews>
    <sheetView showZeros="0" workbookViewId="0">
      <pane xSplit="1" ySplit="3" topLeftCell="B10" activePane="bottomRight" state="frozen"/>
      <selection activeCell="X42" sqref="X42"/>
      <selection pane="topRight" activeCell="X42" sqref="X42"/>
      <selection pane="bottomLeft" activeCell="X42" sqref="X42"/>
      <selection pane="bottomRight" activeCell="X42" sqref="X42"/>
    </sheetView>
  </sheetViews>
  <sheetFormatPr defaultRowHeight="15.75"/>
  <cols>
    <col min="1" max="1" width="30.875" style="16" customWidth="1"/>
    <col min="2" max="4" width="15.75" style="16" customWidth="1"/>
    <col min="5" max="5" width="0" style="16" hidden="1" customWidth="1"/>
    <col min="6" max="16384" width="9" style="16"/>
  </cols>
  <sheetData>
    <row r="1" spans="1:13" s="189" customFormat="1" ht="30" customHeight="1">
      <c r="A1" s="281" t="s">
        <v>470</v>
      </c>
      <c r="B1" s="281"/>
      <c r="C1" s="281"/>
      <c r="D1" s="281"/>
    </row>
    <row r="2" spans="1:13" s="196" customFormat="1" ht="20.100000000000001" customHeight="1" thickBot="1">
      <c r="A2" s="27"/>
      <c r="B2" s="27"/>
      <c r="C2" s="27"/>
      <c r="D2" s="96" t="s">
        <v>614</v>
      </c>
    </row>
    <row r="3" spans="1:13" ht="36" customHeight="1">
      <c r="A3" s="97" t="s">
        <v>46</v>
      </c>
      <c r="B3" s="153" t="s">
        <v>125</v>
      </c>
      <c r="C3" s="153" t="s">
        <v>126</v>
      </c>
      <c r="D3" s="98" t="s">
        <v>71</v>
      </c>
      <c r="E3" s="19"/>
      <c r="F3" s="19"/>
      <c r="G3" s="19"/>
      <c r="H3" s="19"/>
      <c r="I3" s="19"/>
      <c r="J3" s="19"/>
      <c r="K3" s="19"/>
      <c r="L3" s="19"/>
      <c r="M3" s="19"/>
    </row>
    <row r="4" spans="1:13" ht="32.1" customHeight="1">
      <c r="A4" s="47" t="s">
        <v>22</v>
      </c>
      <c r="B4" s="243">
        <v>0</v>
      </c>
      <c r="C4" s="243">
        <v>0</v>
      </c>
      <c r="D4" s="74">
        <v>0</v>
      </c>
      <c r="E4" s="278"/>
      <c r="F4" s="19"/>
      <c r="G4" s="19"/>
      <c r="H4" s="19"/>
      <c r="I4" s="19"/>
      <c r="J4" s="19"/>
      <c r="K4" s="19"/>
      <c r="L4" s="19"/>
      <c r="M4" s="19"/>
    </row>
    <row r="5" spans="1:13" ht="32.1" customHeight="1">
      <c r="A5" s="47" t="s">
        <v>23</v>
      </c>
      <c r="B5" s="33">
        <v>3499</v>
      </c>
      <c r="C5" s="243">
        <v>0</v>
      </c>
      <c r="D5" s="100">
        <f>(C5-B5)/B5*100</f>
        <v>-100</v>
      </c>
      <c r="E5" s="278"/>
      <c r="F5" s="19"/>
      <c r="G5" s="19"/>
      <c r="H5" s="19"/>
      <c r="I5" s="19"/>
      <c r="J5" s="19"/>
      <c r="K5" s="19"/>
      <c r="L5" s="19"/>
      <c r="M5" s="19"/>
    </row>
    <row r="6" spans="1:13" ht="32.1" customHeight="1">
      <c r="A6" s="47" t="s">
        <v>24</v>
      </c>
      <c r="B6" s="33">
        <v>332</v>
      </c>
      <c r="C6" s="243">
        <v>0</v>
      </c>
      <c r="D6" s="100">
        <f t="shared" ref="D6:D22" si="0">(C6-B6)/B6*100</f>
        <v>-100</v>
      </c>
      <c r="E6" s="278"/>
      <c r="F6" s="19"/>
      <c r="G6" s="19"/>
      <c r="H6" s="19"/>
      <c r="I6" s="19"/>
      <c r="J6" s="19"/>
      <c r="K6" s="19"/>
      <c r="L6" s="19"/>
      <c r="M6" s="19"/>
    </row>
    <row r="7" spans="1:13" ht="32.1" customHeight="1">
      <c r="A7" s="47" t="s">
        <v>25</v>
      </c>
      <c r="B7" s="61">
        <f>59267+5290+715</f>
        <v>65272</v>
      </c>
      <c r="C7" s="101">
        <v>80000</v>
      </c>
      <c r="D7" s="100">
        <f t="shared" si="0"/>
        <v>22.56</v>
      </c>
      <c r="E7" s="278"/>
      <c r="F7" s="19"/>
      <c r="G7" s="19"/>
      <c r="H7" s="19"/>
      <c r="I7" s="19"/>
      <c r="J7" s="19"/>
      <c r="K7" s="19"/>
      <c r="L7" s="19"/>
      <c r="M7" s="19"/>
    </row>
    <row r="8" spans="1:13" ht="32.1" customHeight="1">
      <c r="A8" s="47" t="s">
        <v>26</v>
      </c>
      <c r="B8" s="33">
        <v>13111</v>
      </c>
      <c r="C8" s="101">
        <v>8000</v>
      </c>
      <c r="D8" s="100">
        <f t="shared" si="0"/>
        <v>-38.979999999999997</v>
      </c>
      <c r="E8" s="278"/>
      <c r="F8" s="19"/>
      <c r="G8" s="19"/>
      <c r="H8" s="19"/>
      <c r="I8" s="19"/>
      <c r="J8" s="19"/>
      <c r="K8" s="19"/>
      <c r="L8" s="19"/>
      <c r="M8" s="19"/>
    </row>
    <row r="9" spans="1:13" ht="32.1" customHeight="1">
      <c r="A9" s="47" t="s">
        <v>27</v>
      </c>
      <c r="B9" s="33"/>
      <c r="C9" s="102"/>
      <c r="D9" s="100"/>
      <c r="E9" s="278"/>
      <c r="F9" s="19"/>
      <c r="G9" s="19"/>
      <c r="H9" s="19"/>
      <c r="I9" s="19"/>
      <c r="J9" s="19"/>
      <c r="K9" s="19"/>
      <c r="L9" s="19"/>
      <c r="M9" s="19"/>
    </row>
    <row r="10" spans="1:13" ht="32.1" customHeight="1">
      <c r="A10" s="47"/>
      <c r="B10" s="33"/>
      <c r="C10" s="102"/>
      <c r="D10" s="100"/>
      <c r="E10" s="145"/>
      <c r="F10" s="19"/>
      <c r="G10" s="19"/>
      <c r="H10" s="19"/>
      <c r="I10" s="19"/>
      <c r="J10" s="19"/>
      <c r="K10" s="19"/>
      <c r="L10" s="19"/>
      <c r="M10" s="19"/>
    </row>
    <row r="11" spans="1:13" ht="32.1" customHeight="1">
      <c r="A11" s="47"/>
      <c r="B11" s="33"/>
      <c r="C11" s="102"/>
      <c r="D11" s="100"/>
      <c r="E11" s="145"/>
      <c r="F11" s="19"/>
      <c r="G11" s="19"/>
      <c r="H11" s="19"/>
      <c r="I11" s="19"/>
      <c r="J11" s="19"/>
      <c r="K11" s="19"/>
      <c r="L11" s="19"/>
      <c r="M11" s="19"/>
    </row>
    <row r="12" spans="1:13" ht="32.1" customHeight="1">
      <c r="A12" s="47"/>
      <c r="B12" s="33"/>
      <c r="C12" s="102"/>
      <c r="D12" s="100"/>
      <c r="E12" s="145"/>
      <c r="F12" s="19"/>
      <c r="G12" s="19"/>
      <c r="H12" s="19"/>
      <c r="I12" s="19"/>
      <c r="J12" s="19"/>
      <c r="K12" s="19"/>
      <c r="L12" s="19"/>
      <c r="M12" s="19"/>
    </row>
    <row r="13" spans="1:13" ht="32.1" customHeight="1">
      <c r="A13" s="99"/>
      <c r="B13" s="33"/>
      <c r="C13" s="102"/>
      <c r="D13" s="100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32.1" customHeight="1">
      <c r="A14" s="134" t="s">
        <v>116</v>
      </c>
      <c r="B14" s="33">
        <f t="shared" ref="B14" si="1">SUM(B4:B13)</f>
        <v>82214</v>
      </c>
      <c r="C14" s="102">
        <f>SUM(C4:C13)</f>
        <v>88000</v>
      </c>
      <c r="D14" s="100">
        <f t="shared" si="0"/>
        <v>7.04</v>
      </c>
      <c r="E14" s="19"/>
      <c r="F14" s="19"/>
      <c r="G14" s="19"/>
      <c r="H14" s="19"/>
      <c r="I14" s="19"/>
      <c r="J14" s="19"/>
      <c r="K14" s="19"/>
      <c r="L14" s="19"/>
      <c r="M14" s="19"/>
    </row>
    <row r="15" spans="1:13" ht="32.1" customHeight="1">
      <c r="A15" s="47" t="s">
        <v>120</v>
      </c>
      <c r="B15" s="33">
        <v>750</v>
      </c>
      <c r="C15" s="243">
        <v>0</v>
      </c>
      <c r="D15" s="100">
        <f t="shared" si="0"/>
        <v>-100</v>
      </c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32.1" customHeight="1">
      <c r="A16" s="47" t="s">
        <v>121</v>
      </c>
      <c r="B16" s="33">
        <v>17600</v>
      </c>
      <c r="C16" s="243">
        <v>0</v>
      </c>
      <c r="D16" s="100">
        <f t="shared" si="0"/>
        <v>-100</v>
      </c>
      <c r="E16" s="19"/>
      <c r="F16" s="19"/>
      <c r="G16" s="19"/>
      <c r="H16" s="19"/>
      <c r="I16" s="19"/>
      <c r="J16" s="19"/>
      <c r="K16" s="19"/>
      <c r="L16" s="19"/>
      <c r="M16" s="19"/>
    </row>
    <row r="17" spans="1:13" ht="32.1" customHeight="1">
      <c r="A17" s="47" t="s">
        <v>122</v>
      </c>
      <c r="B17" s="33">
        <v>9058</v>
      </c>
      <c r="C17" s="102">
        <v>1342</v>
      </c>
      <c r="D17" s="100">
        <f t="shared" si="0"/>
        <v>-85.18</v>
      </c>
      <c r="E17" s="19"/>
      <c r="F17" s="19"/>
      <c r="G17" s="19"/>
      <c r="H17" s="19"/>
      <c r="I17" s="19"/>
      <c r="J17" s="19"/>
      <c r="K17" s="19"/>
      <c r="L17" s="19"/>
      <c r="M17" s="19"/>
    </row>
    <row r="18" spans="1:13" ht="32.1" customHeight="1">
      <c r="A18" s="99"/>
      <c r="B18" s="33"/>
      <c r="C18" s="102"/>
      <c r="D18" s="100"/>
      <c r="E18" s="19"/>
      <c r="F18" s="19"/>
      <c r="G18" s="19"/>
      <c r="H18" s="19"/>
      <c r="I18" s="19"/>
      <c r="J18" s="19"/>
      <c r="K18" s="19"/>
      <c r="L18" s="19"/>
      <c r="M18" s="19"/>
    </row>
    <row r="19" spans="1:13" ht="32.1" customHeight="1">
      <c r="A19" s="99"/>
      <c r="B19" s="33"/>
      <c r="C19" s="102"/>
      <c r="D19" s="100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32.1" customHeight="1">
      <c r="A20" s="99"/>
      <c r="B20" s="33"/>
      <c r="C20" s="102"/>
      <c r="D20" s="100"/>
      <c r="E20" s="19"/>
      <c r="F20" s="19"/>
      <c r="G20" s="19"/>
      <c r="H20" s="19"/>
      <c r="I20" s="19"/>
      <c r="J20" s="19"/>
      <c r="K20" s="19"/>
      <c r="L20" s="19"/>
      <c r="M20" s="19"/>
    </row>
    <row r="21" spans="1:13" ht="32.1" customHeight="1">
      <c r="A21" s="99"/>
      <c r="B21" s="33"/>
      <c r="C21" s="102"/>
      <c r="D21" s="100"/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32.1" customHeight="1" thickBot="1">
      <c r="A22" s="43" t="s">
        <v>611</v>
      </c>
      <c r="B22" s="53">
        <f>B14+B15+B16+B17</f>
        <v>109622</v>
      </c>
      <c r="C22" s="103">
        <f>C14+C15+C16+C17</f>
        <v>89342</v>
      </c>
      <c r="D22" s="104">
        <f t="shared" si="0"/>
        <v>-18.5</v>
      </c>
      <c r="E22" s="19"/>
      <c r="F22" s="19"/>
      <c r="G22" s="19"/>
      <c r="H22" s="19"/>
      <c r="I22" s="19"/>
      <c r="J22" s="19"/>
      <c r="K22" s="19"/>
      <c r="L22" s="19"/>
      <c r="M22" s="19"/>
    </row>
    <row r="23" spans="1:1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3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</sheetData>
  <mergeCells count="1">
    <mergeCell ref="A1:D1"/>
  </mergeCells>
  <phoneticPr fontId="4" type="noConversion"/>
  <printOptions horizontalCentered="1"/>
  <pageMargins left="0.78740157480314965" right="0.78740157480314965" top="0.78740157480314965" bottom="0.78740157480314965" header="0.19685039370078741" footer="0.31496062992125984"/>
  <pageSetup paperSize="9" firstPageNumber="9" orientation="portrait" useFirstPageNumber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M25"/>
  <sheetViews>
    <sheetView workbookViewId="0">
      <pane xSplit="1" ySplit="3" topLeftCell="B10" activePane="bottomRight" state="frozen"/>
      <selection activeCell="X42" sqref="X42"/>
      <selection pane="topRight" activeCell="X42" sqref="X42"/>
      <selection pane="bottomLeft" activeCell="X42" sqref="X42"/>
      <selection pane="bottomRight" activeCell="X42" sqref="X42"/>
    </sheetView>
  </sheetViews>
  <sheetFormatPr defaultRowHeight="15.75"/>
  <cols>
    <col min="1" max="1" width="30.875" style="3" customWidth="1"/>
    <col min="2" max="4" width="15.75" style="3" customWidth="1"/>
    <col min="5" max="5" width="11.625" style="3" bestFit="1" customWidth="1"/>
    <col min="6" max="16384" width="9" style="3"/>
  </cols>
  <sheetData>
    <row r="1" spans="1:13" s="191" customFormat="1" ht="30" customHeight="1">
      <c r="A1" s="281" t="s">
        <v>469</v>
      </c>
      <c r="B1" s="281"/>
      <c r="C1" s="281"/>
      <c r="D1" s="281"/>
    </row>
    <row r="2" spans="1:13" s="36" customFormat="1" ht="20.100000000000001" customHeight="1" thickBot="1">
      <c r="A2" s="137"/>
      <c r="B2" s="138"/>
      <c r="C2" s="138"/>
      <c r="D2" s="96" t="s">
        <v>614</v>
      </c>
    </row>
    <row r="3" spans="1:13" ht="36" customHeight="1">
      <c r="A3" s="37" t="s">
        <v>72</v>
      </c>
      <c r="B3" s="153" t="s">
        <v>125</v>
      </c>
      <c r="C3" s="153" t="s">
        <v>126</v>
      </c>
      <c r="D3" s="39" t="s">
        <v>71</v>
      </c>
      <c r="E3" s="17"/>
      <c r="F3" s="17"/>
      <c r="G3" s="17"/>
      <c r="H3" s="17"/>
      <c r="I3" s="17"/>
      <c r="J3" s="17"/>
      <c r="K3" s="17"/>
      <c r="L3" s="17"/>
      <c r="M3" s="17"/>
    </row>
    <row r="4" spans="1:13" ht="32.1" customHeight="1">
      <c r="A4" s="139" t="s">
        <v>29</v>
      </c>
      <c r="B4" s="61">
        <v>21</v>
      </c>
      <c r="C4" s="243">
        <v>0</v>
      </c>
      <c r="D4" s="41">
        <f>(C4-B4)/B4*100</f>
        <v>-100</v>
      </c>
      <c r="E4" s="17"/>
      <c r="F4" s="17"/>
      <c r="G4" s="17"/>
      <c r="H4" s="17"/>
      <c r="I4" s="17"/>
      <c r="J4" s="17"/>
      <c r="K4" s="17"/>
      <c r="L4" s="17"/>
      <c r="M4" s="17"/>
    </row>
    <row r="5" spans="1:13" ht="32.1" customHeight="1">
      <c r="A5" s="139" t="s">
        <v>30</v>
      </c>
      <c r="B5" s="61">
        <v>266</v>
      </c>
      <c r="C5" s="243">
        <v>0</v>
      </c>
      <c r="D5" s="41">
        <f t="shared" ref="D5:D22" si="0">(C5-B5)/B5*100</f>
        <v>-100</v>
      </c>
      <c r="E5" s="17"/>
      <c r="F5" s="17"/>
      <c r="G5" s="17"/>
      <c r="H5" s="17"/>
      <c r="I5" s="17"/>
      <c r="J5" s="17"/>
      <c r="K5" s="17"/>
      <c r="L5" s="17"/>
      <c r="M5" s="17"/>
    </row>
    <row r="6" spans="1:13" ht="32.1" customHeight="1">
      <c r="A6" s="139" t="s">
        <v>31</v>
      </c>
      <c r="B6" s="243">
        <v>0</v>
      </c>
      <c r="C6" s="243">
        <v>0</v>
      </c>
      <c r="D6" s="74">
        <v>0</v>
      </c>
      <c r="E6" s="17"/>
      <c r="F6" s="17"/>
      <c r="G6" s="17"/>
      <c r="H6" s="17"/>
      <c r="I6" s="17"/>
      <c r="J6" s="17"/>
      <c r="K6" s="17"/>
      <c r="L6" s="17"/>
      <c r="M6" s="17"/>
    </row>
    <row r="7" spans="1:13" ht="32.1" customHeight="1">
      <c r="A7" s="139" t="s">
        <v>32</v>
      </c>
      <c r="B7" s="61">
        <f>90883-12302-970</f>
        <v>77611</v>
      </c>
      <c r="C7" s="33">
        <v>58400</v>
      </c>
      <c r="D7" s="41">
        <f t="shared" si="0"/>
        <v>-24.75</v>
      </c>
      <c r="E7" s="17"/>
      <c r="F7" s="17"/>
      <c r="G7" s="17"/>
      <c r="H7" s="17"/>
      <c r="I7" s="17"/>
      <c r="J7" s="17"/>
      <c r="K7" s="17"/>
      <c r="L7" s="17"/>
      <c r="M7" s="17"/>
    </row>
    <row r="8" spans="1:13" ht="32.1" customHeight="1">
      <c r="A8" s="139" t="s">
        <v>33</v>
      </c>
      <c r="B8" s="61">
        <v>33</v>
      </c>
      <c r="C8" s="33">
        <v>0</v>
      </c>
      <c r="D8" s="41">
        <f t="shared" si="0"/>
        <v>-100</v>
      </c>
      <c r="E8" s="17"/>
      <c r="F8" s="17"/>
      <c r="G8" s="17"/>
      <c r="H8" s="17"/>
      <c r="I8" s="17"/>
      <c r="J8" s="17"/>
      <c r="K8" s="17"/>
      <c r="L8" s="17"/>
      <c r="M8" s="17"/>
    </row>
    <row r="9" spans="1:13" ht="32.1" customHeight="1">
      <c r="A9" s="139" t="s">
        <v>34</v>
      </c>
      <c r="B9" s="243">
        <v>0</v>
      </c>
      <c r="C9" s="243">
        <v>0</v>
      </c>
      <c r="D9" s="74">
        <v>0</v>
      </c>
      <c r="E9" s="17"/>
      <c r="F9" s="17"/>
      <c r="G9" s="17"/>
      <c r="H9" s="17"/>
      <c r="I9" s="17"/>
      <c r="J9" s="17"/>
      <c r="K9" s="17"/>
      <c r="L9" s="17"/>
      <c r="M9" s="17"/>
    </row>
    <row r="10" spans="1:13" ht="32.1" customHeight="1">
      <c r="A10" s="139" t="s">
        <v>35</v>
      </c>
      <c r="B10" s="243">
        <v>0</v>
      </c>
      <c r="C10" s="243">
        <v>0</v>
      </c>
      <c r="D10" s="74">
        <v>0</v>
      </c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32.1" customHeight="1">
      <c r="A11" s="139" t="s">
        <v>36</v>
      </c>
      <c r="B11" s="33">
        <v>135</v>
      </c>
      <c r="C11" s="243">
        <v>0</v>
      </c>
      <c r="D11" s="41">
        <f t="shared" si="0"/>
        <v>-100</v>
      </c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32.1" customHeight="1">
      <c r="A12" s="139" t="s">
        <v>37</v>
      </c>
      <c r="B12" s="33">
        <v>358</v>
      </c>
      <c r="C12" s="243">
        <v>0</v>
      </c>
      <c r="D12" s="41">
        <f t="shared" si="0"/>
        <v>-100</v>
      </c>
      <c r="E12" s="17"/>
      <c r="F12" s="17"/>
      <c r="G12" s="17"/>
      <c r="H12" s="17"/>
      <c r="I12" s="17"/>
      <c r="J12" s="17"/>
      <c r="K12" s="17"/>
      <c r="L12" s="17"/>
      <c r="M12" s="17"/>
    </row>
    <row r="13" spans="1:13" ht="32.1" customHeight="1">
      <c r="A13" s="139" t="s">
        <v>38</v>
      </c>
      <c r="B13" s="33">
        <v>9776</v>
      </c>
      <c r="C13" s="33">
        <v>9600</v>
      </c>
      <c r="D13" s="41">
        <f t="shared" si="0"/>
        <v>-1.8</v>
      </c>
      <c r="E13" s="17"/>
      <c r="F13" s="17"/>
      <c r="G13" s="17"/>
      <c r="H13" s="17"/>
      <c r="I13" s="17"/>
      <c r="J13" s="17"/>
      <c r="K13" s="17"/>
      <c r="L13" s="17"/>
      <c r="M13" s="17"/>
    </row>
    <row r="14" spans="1:13" ht="32.1" customHeight="1">
      <c r="A14" s="139"/>
      <c r="B14" s="33"/>
      <c r="C14" s="33"/>
      <c r="D14" s="41"/>
      <c r="E14" s="17"/>
      <c r="F14" s="17"/>
      <c r="G14" s="17"/>
      <c r="H14" s="17"/>
      <c r="I14" s="17"/>
      <c r="J14" s="17"/>
      <c r="K14" s="17"/>
      <c r="L14" s="17"/>
      <c r="M14" s="17"/>
    </row>
    <row r="15" spans="1:13" ht="32.1" customHeight="1">
      <c r="A15" s="277" t="s">
        <v>117</v>
      </c>
      <c r="B15" s="33">
        <f>SUM(B4:B14)</f>
        <v>88200</v>
      </c>
      <c r="C15" s="33">
        <f>SUM(C4:C14)</f>
        <v>68000</v>
      </c>
      <c r="D15" s="41">
        <f t="shared" si="0"/>
        <v>-22.9</v>
      </c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32.1" customHeight="1">
      <c r="A16" s="139" t="s">
        <v>123</v>
      </c>
      <c r="B16" s="33">
        <f>SUM(B17:B18)</f>
        <v>20080</v>
      </c>
      <c r="C16" s="33">
        <f>SUM(C17:C18)</f>
        <v>20000</v>
      </c>
      <c r="D16" s="41">
        <f t="shared" si="0"/>
        <v>-0.4</v>
      </c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32.1" customHeight="1">
      <c r="A17" s="139" t="s">
        <v>118</v>
      </c>
      <c r="B17" s="33">
        <v>20000</v>
      </c>
      <c r="C17" s="33">
        <v>20000</v>
      </c>
      <c r="D17" s="74">
        <f t="shared" si="0"/>
        <v>0</v>
      </c>
      <c r="E17" s="17"/>
      <c r="F17" s="17"/>
      <c r="G17" s="17"/>
      <c r="H17" s="17"/>
      <c r="I17" s="17"/>
      <c r="J17" s="17"/>
      <c r="K17" s="17"/>
      <c r="L17" s="17"/>
      <c r="M17" s="17"/>
    </row>
    <row r="18" spans="1:13" ht="32.1" customHeight="1">
      <c r="A18" s="139" t="s">
        <v>119</v>
      </c>
      <c r="B18" s="33">
        <v>80</v>
      </c>
      <c r="C18" s="243">
        <v>0</v>
      </c>
      <c r="D18" s="41">
        <f t="shared" si="0"/>
        <v>-100</v>
      </c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32.1" customHeight="1">
      <c r="A19" s="139" t="s">
        <v>124</v>
      </c>
      <c r="B19" s="33">
        <v>1342</v>
      </c>
      <c r="C19" s="33">
        <v>1342</v>
      </c>
      <c r="D19" s="74">
        <f t="shared" si="0"/>
        <v>0</v>
      </c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32.1" customHeight="1">
      <c r="A20" s="107"/>
      <c r="B20" s="33"/>
      <c r="C20" s="33"/>
      <c r="D20" s="41"/>
      <c r="E20" s="17"/>
      <c r="F20" s="17"/>
      <c r="G20" s="17"/>
      <c r="H20" s="17"/>
      <c r="I20" s="17"/>
      <c r="J20" s="17"/>
      <c r="K20" s="17"/>
      <c r="L20" s="17"/>
      <c r="M20" s="17"/>
    </row>
    <row r="21" spans="1:13" ht="30" customHeight="1">
      <c r="A21" s="107"/>
      <c r="B21" s="33"/>
      <c r="C21" s="279"/>
      <c r="D21" s="41"/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30" customHeight="1" thickBot="1">
      <c r="A22" s="43" t="s">
        <v>611</v>
      </c>
      <c r="B22" s="35">
        <f>B15+B16+B19</f>
        <v>109622</v>
      </c>
      <c r="C22" s="35">
        <f>C15+C16+C19</f>
        <v>89342</v>
      </c>
      <c r="D22" s="44">
        <f t="shared" si="0"/>
        <v>-18.5</v>
      </c>
      <c r="E22" s="17"/>
      <c r="F22" s="17"/>
      <c r="G22" s="17"/>
      <c r="H22" s="17"/>
      <c r="I22" s="17"/>
      <c r="J22" s="17"/>
      <c r="K22" s="17"/>
      <c r="L22" s="17"/>
      <c r="M22" s="17"/>
    </row>
    <row r="23" spans="1:13" ht="31.5" customHeight="1">
      <c r="A23" s="304"/>
      <c r="B23" s="304"/>
      <c r="C23" s="304"/>
      <c r="D23" s="304"/>
      <c r="E23" s="17"/>
      <c r="F23" s="17"/>
      <c r="G23" s="17"/>
      <c r="H23" s="17"/>
      <c r="I23" s="17"/>
      <c r="J23" s="17"/>
      <c r="K23" s="17"/>
      <c r="L23" s="17"/>
      <c r="M23" s="17"/>
    </row>
    <row r="24" spans="1:1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>
      <c r="B25" s="141">
        <f>B22-本级基收预!B22</f>
        <v>0</v>
      </c>
      <c r="C25" s="141">
        <f>C22-本级基收预!C22</f>
        <v>0</v>
      </c>
    </row>
  </sheetData>
  <mergeCells count="2">
    <mergeCell ref="A1:D1"/>
    <mergeCell ref="A23:D23"/>
  </mergeCells>
  <phoneticPr fontId="4" type="noConversion"/>
  <printOptions horizontalCentered="1"/>
  <pageMargins left="0.78740157480314965" right="0.78740157480314965" top="0.78740157480314965" bottom="0.78740157480314965" header="0.19685039370078741" footer="0.31496062992125984"/>
  <pageSetup paperSize="9" firstPageNumber="10" orientation="portrait" useFirstPageNumber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M39"/>
  <sheetViews>
    <sheetView workbookViewId="0">
      <selection activeCell="X42" sqref="X42"/>
    </sheetView>
  </sheetViews>
  <sheetFormatPr defaultRowHeight="15.75"/>
  <cols>
    <col min="1" max="1" width="41.875" style="16" customWidth="1"/>
    <col min="2" max="4" width="12.625" style="16" customWidth="1"/>
    <col min="5" max="5" width="11.625" style="16" bestFit="1" customWidth="1"/>
    <col min="6" max="16384" width="9" style="16"/>
  </cols>
  <sheetData>
    <row r="1" spans="1:13" s="189" customFormat="1" ht="30" customHeight="1">
      <c r="A1" s="281" t="s">
        <v>609</v>
      </c>
      <c r="B1" s="281"/>
      <c r="C1" s="281"/>
      <c r="D1" s="281"/>
    </row>
    <row r="2" spans="1:13" s="196" customFormat="1" ht="20.100000000000001" customHeight="1" thickBot="1">
      <c r="A2" s="27"/>
      <c r="B2" s="105"/>
      <c r="C2" s="105"/>
      <c r="D2" s="96" t="s">
        <v>614</v>
      </c>
    </row>
    <row r="3" spans="1:13" ht="36" customHeight="1">
      <c r="A3" s="37" t="s">
        <v>72</v>
      </c>
      <c r="B3" s="38" t="s">
        <v>601</v>
      </c>
      <c r="C3" s="38" t="s">
        <v>602</v>
      </c>
      <c r="D3" s="39" t="s">
        <v>71</v>
      </c>
      <c r="E3" s="19"/>
      <c r="F3" s="19"/>
      <c r="G3" s="19"/>
      <c r="H3" s="19"/>
      <c r="I3" s="19"/>
      <c r="J3" s="19"/>
      <c r="K3" s="19"/>
      <c r="L3" s="19"/>
      <c r="M3" s="19"/>
    </row>
    <row r="4" spans="1:13" s="159" customFormat="1" ht="21" customHeight="1">
      <c r="A4" s="106" t="s">
        <v>431</v>
      </c>
      <c r="B4" s="125">
        <f>B5</f>
        <v>21</v>
      </c>
      <c r="C4" s="125">
        <f>C5</f>
        <v>0</v>
      </c>
      <c r="D4" s="41">
        <f t="shared" ref="D4:D6" si="0">+(C4-B4)/B4*100</f>
        <v>-100</v>
      </c>
      <c r="E4" s="158"/>
      <c r="F4" s="158"/>
      <c r="G4" s="158"/>
      <c r="H4" s="158"/>
      <c r="I4" s="158"/>
      <c r="J4" s="158"/>
      <c r="K4" s="158"/>
      <c r="L4" s="158"/>
      <c r="M4" s="158"/>
    </row>
    <row r="5" spans="1:13" ht="21" customHeight="1">
      <c r="A5" s="47" t="s">
        <v>432</v>
      </c>
      <c r="B5" s="125">
        <f>B6</f>
        <v>21</v>
      </c>
      <c r="C5" s="125">
        <f>C6</f>
        <v>0</v>
      </c>
      <c r="D5" s="41">
        <f t="shared" si="0"/>
        <v>-100</v>
      </c>
      <c r="E5" s="19"/>
      <c r="F5" s="19"/>
      <c r="G5" s="19"/>
      <c r="H5" s="19"/>
      <c r="I5" s="19"/>
      <c r="J5" s="19"/>
      <c r="K5" s="19"/>
      <c r="L5" s="19"/>
      <c r="M5" s="19"/>
    </row>
    <row r="6" spans="1:13" ht="21" customHeight="1">
      <c r="A6" s="47" t="s">
        <v>433</v>
      </c>
      <c r="B6" s="125">
        <v>21</v>
      </c>
      <c r="C6" s="125">
        <v>0</v>
      </c>
      <c r="D6" s="41">
        <f t="shared" si="0"/>
        <v>-100</v>
      </c>
      <c r="E6" s="19"/>
      <c r="F6" s="19"/>
      <c r="G6" s="19"/>
      <c r="H6" s="19"/>
      <c r="I6" s="19"/>
      <c r="J6" s="19"/>
      <c r="K6" s="19"/>
      <c r="L6" s="19"/>
      <c r="M6" s="19"/>
    </row>
    <row r="7" spans="1:13" s="159" customFormat="1" ht="21" customHeight="1">
      <c r="A7" s="106" t="s">
        <v>434</v>
      </c>
      <c r="B7" s="125">
        <f>B8</f>
        <v>266</v>
      </c>
      <c r="C7" s="125">
        <f>C8</f>
        <v>0</v>
      </c>
      <c r="D7" s="41">
        <f t="shared" ref="D7:D10" si="1">+(C7-B7)/B7*100</f>
        <v>-100</v>
      </c>
      <c r="E7" s="158"/>
      <c r="F7" s="158"/>
      <c r="G7" s="158"/>
      <c r="H7" s="158"/>
      <c r="I7" s="158"/>
      <c r="J7" s="158"/>
      <c r="K7" s="158"/>
      <c r="L7" s="158"/>
      <c r="M7" s="158"/>
    </row>
    <row r="8" spans="1:13" ht="21" customHeight="1">
      <c r="A8" s="47" t="s">
        <v>435</v>
      </c>
      <c r="B8" s="125">
        <f>SUM(B9:B10)</f>
        <v>266</v>
      </c>
      <c r="C8" s="125">
        <f>C10</f>
        <v>0</v>
      </c>
      <c r="D8" s="41">
        <f t="shared" si="1"/>
        <v>-100</v>
      </c>
      <c r="E8" s="19"/>
      <c r="F8" s="19"/>
      <c r="G8" s="19"/>
      <c r="H8" s="19"/>
      <c r="I8" s="19"/>
      <c r="J8" s="19"/>
      <c r="K8" s="19"/>
      <c r="L8" s="19"/>
      <c r="M8" s="19"/>
    </row>
    <row r="9" spans="1:13" ht="21" customHeight="1">
      <c r="A9" s="47" t="s">
        <v>436</v>
      </c>
      <c r="B9" s="125">
        <f>101+23</f>
        <v>124</v>
      </c>
      <c r="C9" s="125">
        <v>0</v>
      </c>
      <c r="D9" s="41">
        <f t="shared" si="1"/>
        <v>-100</v>
      </c>
      <c r="E9" s="19"/>
      <c r="F9" s="19"/>
      <c r="G9" s="19"/>
      <c r="H9" s="19"/>
      <c r="I9" s="19"/>
      <c r="J9" s="19"/>
      <c r="K9" s="19"/>
      <c r="L9" s="19"/>
      <c r="M9" s="19"/>
    </row>
    <row r="10" spans="1:13" ht="21" customHeight="1">
      <c r="A10" s="107" t="s">
        <v>437</v>
      </c>
      <c r="B10" s="125">
        <f>67+18+57</f>
        <v>142</v>
      </c>
      <c r="C10" s="125">
        <v>0</v>
      </c>
      <c r="D10" s="41">
        <f t="shared" si="1"/>
        <v>-100</v>
      </c>
      <c r="E10" s="19"/>
      <c r="F10" s="19"/>
      <c r="G10" s="19"/>
      <c r="H10" s="19"/>
      <c r="I10" s="19"/>
      <c r="J10" s="19"/>
      <c r="K10" s="19"/>
      <c r="L10" s="19"/>
      <c r="M10" s="19"/>
    </row>
    <row r="11" spans="1:13" s="159" customFormat="1" ht="21" customHeight="1">
      <c r="A11" s="177" t="s">
        <v>446</v>
      </c>
      <c r="B11" s="125">
        <f>B12+B18</f>
        <v>77611</v>
      </c>
      <c r="C11" s="125">
        <f>C12+C18</f>
        <v>58400</v>
      </c>
      <c r="D11" s="41">
        <f>+(C11-B11)/B11*100</f>
        <v>-24.75</v>
      </c>
      <c r="E11" s="158"/>
      <c r="F11" s="158"/>
      <c r="G11" s="158"/>
      <c r="H11" s="158"/>
      <c r="I11" s="158"/>
      <c r="J11" s="158"/>
      <c r="K11" s="158"/>
      <c r="L11" s="158"/>
      <c r="M11" s="158"/>
    </row>
    <row r="12" spans="1:13" ht="21" customHeight="1">
      <c r="A12" s="178" t="s">
        <v>277</v>
      </c>
      <c r="B12" s="125">
        <f>SUM(B13:B17)</f>
        <v>74545</v>
      </c>
      <c r="C12" s="125">
        <f>SUM(C13:C17)</f>
        <v>58400</v>
      </c>
      <c r="D12" s="41">
        <f>+(C12-B12)/B12*100</f>
        <v>-21.66</v>
      </c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21" customHeight="1">
      <c r="A13" s="179" t="s">
        <v>429</v>
      </c>
      <c r="B13" s="125">
        <v>14600</v>
      </c>
      <c r="C13" s="125">
        <v>23372</v>
      </c>
      <c r="D13" s="41">
        <f t="shared" ref="D13:D31" si="2">+(C13-B13)/B13*100</f>
        <v>60.08</v>
      </c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21" customHeight="1">
      <c r="A14" s="179" t="s">
        <v>278</v>
      </c>
      <c r="B14" s="125">
        <v>3000</v>
      </c>
      <c r="C14" s="125">
        <v>10000</v>
      </c>
      <c r="D14" s="41">
        <f t="shared" si="2"/>
        <v>233.33</v>
      </c>
      <c r="E14" s="19"/>
      <c r="F14" s="19"/>
      <c r="G14" s="19"/>
      <c r="H14" s="19"/>
      <c r="I14" s="19"/>
      <c r="J14" s="19"/>
      <c r="K14" s="19"/>
      <c r="L14" s="19"/>
      <c r="M14" s="19"/>
    </row>
    <row r="15" spans="1:13" ht="21" customHeight="1">
      <c r="A15" s="180" t="s">
        <v>279</v>
      </c>
      <c r="B15" s="125">
        <f>70000-13000-340</f>
        <v>56660</v>
      </c>
      <c r="C15" s="125">
        <v>15000</v>
      </c>
      <c r="D15" s="41">
        <f t="shared" si="2"/>
        <v>-73.53</v>
      </c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21" customHeight="1">
      <c r="A16" s="180" t="s">
        <v>438</v>
      </c>
      <c r="B16" s="125">
        <v>90</v>
      </c>
      <c r="C16" s="125">
        <v>0</v>
      </c>
      <c r="D16" s="41">
        <f t="shared" si="2"/>
        <v>-100</v>
      </c>
      <c r="E16" s="19"/>
      <c r="F16" s="19"/>
      <c r="G16" s="19"/>
      <c r="H16" s="19"/>
      <c r="I16" s="19"/>
      <c r="J16" s="19"/>
      <c r="K16" s="19"/>
      <c r="L16" s="19"/>
      <c r="M16" s="19"/>
    </row>
    <row r="17" spans="1:13" ht="21" customHeight="1">
      <c r="A17" s="179" t="s">
        <v>280</v>
      </c>
      <c r="B17" s="125">
        <v>195</v>
      </c>
      <c r="C17" s="125">
        <v>10028</v>
      </c>
      <c r="D17" s="41">
        <f>+(C17-B17)/B17*100</f>
        <v>5042.5600000000004</v>
      </c>
      <c r="E17" s="19"/>
      <c r="F17" s="19"/>
      <c r="G17" s="19"/>
      <c r="H17" s="19"/>
      <c r="I17" s="19"/>
      <c r="J17" s="19"/>
      <c r="K17" s="19"/>
      <c r="L17" s="19"/>
      <c r="M17" s="19"/>
    </row>
    <row r="18" spans="1:13" ht="21" customHeight="1">
      <c r="A18" s="178" t="s">
        <v>439</v>
      </c>
      <c r="B18" s="125">
        <f>SUM(B19:B20)</f>
        <v>3066</v>
      </c>
      <c r="C18" s="125">
        <v>0</v>
      </c>
      <c r="D18" s="41">
        <f t="shared" si="2"/>
        <v>-100</v>
      </c>
      <c r="E18" s="19"/>
      <c r="F18" s="19"/>
      <c r="G18" s="19"/>
      <c r="H18" s="19"/>
      <c r="I18" s="19"/>
      <c r="J18" s="19"/>
      <c r="K18" s="19"/>
      <c r="L18" s="19"/>
      <c r="M18" s="19"/>
    </row>
    <row r="19" spans="1:13" ht="21" customHeight="1">
      <c r="A19" s="179" t="s">
        <v>440</v>
      </c>
      <c r="B19" s="125">
        <v>66</v>
      </c>
      <c r="C19" s="125">
        <v>0</v>
      </c>
      <c r="D19" s="41">
        <f t="shared" si="2"/>
        <v>-100</v>
      </c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21" customHeight="1">
      <c r="A20" s="179" t="s">
        <v>441</v>
      </c>
      <c r="B20" s="125">
        <v>3000</v>
      </c>
      <c r="C20" s="125">
        <v>0</v>
      </c>
      <c r="D20" s="41">
        <f t="shared" si="2"/>
        <v>-100</v>
      </c>
      <c r="E20" s="19"/>
      <c r="F20" s="19"/>
      <c r="G20" s="19"/>
      <c r="H20" s="19"/>
      <c r="I20" s="19"/>
      <c r="J20" s="19"/>
      <c r="K20" s="19"/>
      <c r="L20" s="19"/>
      <c r="M20" s="19"/>
    </row>
    <row r="21" spans="1:13" s="159" customFormat="1" ht="21" customHeight="1">
      <c r="A21" s="181" t="s">
        <v>447</v>
      </c>
      <c r="B21" s="125">
        <f>B22</f>
        <v>33</v>
      </c>
      <c r="C21" s="125">
        <f>C22</f>
        <v>0</v>
      </c>
      <c r="D21" s="41">
        <f t="shared" si="2"/>
        <v>-100</v>
      </c>
      <c r="E21" s="158"/>
      <c r="F21" s="158"/>
      <c r="G21" s="158"/>
      <c r="H21" s="158"/>
      <c r="I21" s="158"/>
      <c r="J21" s="158"/>
      <c r="K21" s="158"/>
      <c r="L21" s="158"/>
      <c r="M21" s="158"/>
    </row>
    <row r="22" spans="1:13" ht="21" customHeight="1">
      <c r="A22" s="179" t="s">
        <v>430</v>
      </c>
      <c r="B22" s="125">
        <f>B23</f>
        <v>33</v>
      </c>
      <c r="C22" s="125">
        <f>C23</f>
        <v>0</v>
      </c>
      <c r="D22" s="41">
        <f t="shared" si="2"/>
        <v>-100</v>
      </c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21" customHeight="1">
      <c r="A23" s="107" t="s">
        <v>437</v>
      </c>
      <c r="B23" s="125">
        <v>33</v>
      </c>
      <c r="C23" s="125">
        <v>0</v>
      </c>
      <c r="D23" s="41">
        <f t="shared" si="2"/>
        <v>-100</v>
      </c>
      <c r="E23" s="19"/>
      <c r="F23" s="19"/>
      <c r="G23" s="19"/>
      <c r="H23" s="19"/>
      <c r="I23" s="19"/>
      <c r="J23" s="19"/>
      <c r="K23" s="19"/>
      <c r="L23" s="19"/>
      <c r="M23" s="19"/>
    </row>
    <row r="24" spans="1:13" s="159" customFormat="1" ht="21" customHeight="1">
      <c r="A24" s="177" t="s">
        <v>448</v>
      </c>
      <c r="B24" s="125">
        <f>B25</f>
        <v>135</v>
      </c>
      <c r="C24" s="125">
        <f>C25</f>
        <v>0</v>
      </c>
      <c r="D24" s="41">
        <f t="shared" ref="D24:D28" si="3">+(C24-B24)/B24*100</f>
        <v>-100</v>
      </c>
      <c r="E24" s="158"/>
      <c r="F24" s="158"/>
      <c r="G24" s="158"/>
      <c r="H24" s="158"/>
      <c r="I24" s="158"/>
      <c r="J24" s="158"/>
      <c r="K24" s="158"/>
      <c r="L24" s="158"/>
      <c r="M24" s="158"/>
    </row>
    <row r="25" spans="1:13" ht="21" customHeight="1">
      <c r="A25" s="178" t="s">
        <v>442</v>
      </c>
      <c r="B25" s="125">
        <v>135</v>
      </c>
      <c r="C25" s="125">
        <v>0</v>
      </c>
      <c r="D25" s="41">
        <f t="shared" si="3"/>
        <v>-100</v>
      </c>
      <c r="E25" s="19"/>
      <c r="F25" s="19"/>
      <c r="G25" s="19"/>
      <c r="H25" s="19"/>
      <c r="I25" s="19"/>
      <c r="J25" s="19"/>
      <c r="K25" s="19"/>
      <c r="L25" s="19"/>
      <c r="M25" s="19"/>
    </row>
    <row r="26" spans="1:13" ht="21" customHeight="1">
      <c r="A26" s="179" t="s">
        <v>443</v>
      </c>
      <c r="B26" s="125">
        <v>135</v>
      </c>
      <c r="C26" s="125">
        <v>0</v>
      </c>
      <c r="D26" s="41">
        <f t="shared" si="3"/>
        <v>-100</v>
      </c>
      <c r="E26" s="19"/>
      <c r="F26" s="19"/>
      <c r="G26" s="19"/>
      <c r="H26" s="19"/>
      <c r="I26" s="19"/>
      <c r="J26" s="19"/>
      <c r="K26" s="19"/>
      <c r="L26" s="19"/>
      <c r="M26" s="19"/>
    </row>
    <row r="27" spans="1:13" s="159" customFormat="1" ht="21" customHeight="1">
      <c r="A27" s="181" t="s">
        <v>449</v>
      </c>
      <c r="B27" s="125">
        <f>B28</f>
        <v>358</v>
      </c>
      <c r="C27" s="125">
        <f>C28</f>
        <v>0</v>
      </c>
      <c r="D27" s="41">
        <f t="shared" si="3"/>
        <v>-100</v>
      </c>
      <c r="E27" s="158"/>
      <c r="F27" s="158"/>
      <c r="G27" s="158"/>
      <c r="H27" s="158"/>
      <c r="I27" s="158"/>
      <c r="J27" s="158"/>
      <c r="K27" s="158"/>
      <c r="L27" s="158"/>
      <c r="M27" s="158"/>
    </row>
    <row r="28" spans="1:13" ht="21" customHeight="1">
      <c r="A28" s="179" t="s">
        <v>445</v>
      </c>
      <c r="B28" s="125">
        <v>358</v>
      </c>
      <c r="C28" s="125">
        <v>0</v>
      </c>
      <c r="D28" s="41">
        <f t="shared" si="3"/>
        <v>-100</v>
      </c>
      <c r="E28" s="19"/>
      <c r="F28" s="19"/>
      <c r="G28" s="19"/>
      <c r="H28" s="19"/>
      <c r="I28" s="19"/>
      <c r="J28" s="19"/>
      <c r="K28" s="19"/>
      <c r="L28" s="19"/>
      <c r="M28" s="19"/>
    </row>
    <row r="29" spans="1:13" s="159" customFormat="1" ht="21" customHeight="1">
      <c r="A29" s="177" t="s">
        <v>450</v>
      </c>
      <c r="B29" s="125">
        <f>B30</f>
        <v>9776</v>
      </c>
      <c r="C29" s="125">
        <f>C30</f>
        <v>9600</v>
      </c>
      <c r="D29" s="41">
        <f t="shared" si="2"/>
        <v>-1.8</v>
      </c>
      <c r="E29" s="158"/>
      <c r="F29" s="158"/>
      <c r="G29" s="158"/>
      <c r="H29" s="158"/>
      <c r="I29" s="158"/>
      <c r="J29" s="158"/>
      <c r="K29" s="158"/>
      <c r="L29" s="158"/>
      <c r="M29" s="158"/>
    </row>
    <row r="30" spans="1:13" ht="21" customHeight="1">
      <c r="A30" s="178" t="s">
        <v>336</v>
      </c>
      <c r="B30" s="125">
        <v>9776</v>
      </c>
      <c r="C30" s="125">
        <v>9600</v>
      </c>
      <c r="D30" s="41">
        <f t="shared" si="2"/>
        <v>-1.8</v>
      </c>
      <c r="E30" s="19"/>
      <c r="F30" s="19"/>
      <c r="G30" s="19"/>
      <c r="H30" s="19"/>
      <c r="I30" s="19"/>
      <c r="J30" s="19"/>
      <c r="K30" s="19"/>
      <c r="L30" s="19"/>
      <c r="M30" s="19"/>
    </row>
    <row r="31" spans="1:13" ht="21" customHeight="1">
      <c r="A31" s="179" t="s">
        <v>444</v>
      </c>
      <c r="B31" s="125">
        <v>9776</v>
      </c>
      <c r="C31" s="125">
        <v>9600</v>
      </c>
      <c r="D31" s="41">
        <f t="shared" si="2"/>
        <v>-1.8</v>
      </c>
      <c r="E31" s="19"/>
      <c r="F31" s="19"/>
      <c r="G31" s="19"/>
      <c r="H31" s="19"/>
      <c r="I31" s="19"/>
      <c r="J31" s="19"/>
      <c r="K31" s="19"/>
      <c r="L31" s="19"/>
      <c r="M31" s="19"/>
    </row>
    <row r="32" spans="1:13" ht="21" customHeight="1" thickBot="1">
      <c r="A32" s="259" t="s">
        <v>611</v>
      </c>
      <c r="B32" s="126">
        <f>B4+B7+B11+B21+B24+B27+B29</f>
        <v>88200</v>
      </c>
      <c r="C32" s="126">
        <f>C4+C7+C11+C21+C24+C27+C29</f>
        <v>68000</v>
      </c>
      <c r="D32" s="44">
        <f>+(C32-B32)/B32*100</f>
        <v>-22.9</v>
      </c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34.5" customHeight="1">
      <c r="A33" s="305"/>
      <c r="B33" s="305"/>
      <c r="C33" s="305"/>
      <c r="D33" s="305"/>
      <c r="E33" s="19"/>
      <c r="F33" s="19"/>
      <c r="G33" s="19"/>
      <c r="H33" s="19"/>
      <c r="I33" s="19"/>
      <c r="J33" s="19"/>
      <c r="K33" s="19"/>
      <c r="L33" s="19"/>
      <c r="M33" s="19"/>
    </row>
    <row r="34" spans="1:1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7" spans="1:13">
      <c r="B37" s="16">
        <v>88200</v>
      </c>
    </row>
    <row r="39" spans="1:13">
      <c r="B39" s="182">
        <f>B37-B32</f>
        <v>0</v>
      </c>
    </row>
  </sheetData>
  <mergeCells count="2">
    <mergeCell ref="A1:D1"/>
    <mergeCell ref="A33:D33"/>
  </mergeCells>
  <phoneticPr fontId="4" type="noConversion"/>
  <printOptions horizontalCentered="1"/>
  <pageMargins left="0.78740157480314965" right="0.78740157480314965" top="0.78740157480314965" bottom="0.78740157480314965" header="0.19685039370078741" footer="0.31496062992125984"/>
  <pageSetup paperSize="9" firstPageNumber="10" orientation="portrait" useFirstPageNumber="1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D133"/>
  <sheetViews>
    <sheetView showZeros="0" workbookViewId="0">
      <pane xSplit="1" ySplit="3" topLeftCell="B76" activePane="bottomRight" state="frozen"/>
      <selection activeCell="X42" sqref="X42"/>
      <selection pane="topRight" activeCell="X42" sqref="X42"/>
      <selection pane="bottomLeft" activeCell="X42" sqref="X42"/>
      <selection pane="bottomRight" activeCell="X42" sqref="X42"/>
    </sheetView>
  </sheetViews>
  <sheetFormatPr defaultRowHeight="15.75"/>
  <cols>
    <col min="1" max="1" width="15.125" style="164" customWidth="1"/>
    <col min="2" max="2" width="32.375" style="164" customWidth="1"/>
    <col min="3" max="4" width="15.125" style="15" customWidth="1"/>
    <col min="5" max="16384" width="9" style="14"/>
  </cols>
  <sheetData>
    <row r="1" spans="1:4" s="190" customFormat="1" ht="30" customHeight="1">
      <c r="A1" s="293" t="s">
        <v>610</v>
      </c>
      <c r="B1" s="293"/>
      <c r="C1" s="293"/>
      <c r="D1" s="293"/>
    </row>
    <row r="2" spans="1:4" s="69" customFormat="1" ht="20.100000000000001" customHeight="1" thickBot="1">
      <c r="A2" s="160"/>
      <c r="B2" s="160"/>
      <c r="C2" s="70"/>
      <c r="D2" s="96" t="s">
        <v>614</v>
      </c>
    </row>
    <row r="3" spans="1:4" ht="24.75" customHeight="1">
      <c r="A3" s="37" t="s">
        <v>337</v>
      </c>
      <c r="B3" s="153" t="s">
        <v>338</v>
      </c>
      <c r="C3" s="153" t="s">
        <v>339</v>
      </c>
      <c r="D3" s="71" t="s">
        <v>340</v>
      </c>
    </row>
    <row r="4" spans="1:4" s="171" customFormat="1" ht="24.75" customHeight="1">
      <c r="A4" s="255">
        <v>301</v>
      </c>
      <c r="B4" s="169" t="s">
        <v>341</v>
      </c>
      <c r="C4" s="245">
        <v>0</v>
      </c>
      <c r="D4" s="170"/>
    </row>
    <row r="5" spans="1:4" s="13" customFormat="1" ht="21.75" hidden="1" customHeight="1">
      <c r="A5" s="256">
        <v>30101</v>
      </c>
      <c r="B5" s="165" t="s">
        <v>342</v>
      </c>
      <c r="C5" s="245"/>
      <c r="D5" s="74"/>
    </row>
    <row r="6" spans="1:4" s="13" customFormat="1" ht="21.75" hidden="1" customHeight="1">
      <c r="A6" s="256">
        <v>30102</v>
      </c>
      <c r="B6" s="165" t="s">
        <v>343</v>
      </c>
      <c r="C6" s="245"/>
      <c r="D6" s="74"/>
    </row>
    <row r="7" spans="1:4" s="13" customFormat="1" ht="21.75" hidden="1" customHeight="1">
      <c r="A7" s="256">
        <v>30103</v>
      </c>
      <c r="B7" s="165" t="s">
        <v>344</v>
      </c>
      <c r="C7" s="245"/>
      <c r="D7" s="74"/>
    </row>
    <row r="8" spans="1:4" s="13" customFormat="1" ht="21.75" hidden="1" customHeight="1">
      <c r="A8" s="256">
        <v>30106</v>
      </c>
      <c r="B8" s="165" t="s">
        <v>345</v>
      </c>
      <c r="C8" s="245"/>
      <c r="D8" s="74"/>
    </row>
    <row r="9" spans="1:4" s="13" customFormat="1" ht="21.75" hidden="1" customHeight="1">
      <c r="A9" s="256">
        <v>30107</v>
      </c>
      <c r="B9" s="165" t="s">
        <v>346</v>
      </c>
      <c r="C9" s="245"/>
      <c r="D9" s="74"/>
    </row>
    <row r="10" spans="1:4" s="13" customFormat="1" ht="21.75" hidden="1" customHeight="1">
      <c r="A10" s="256">
        <v>30108</v>
      </c>
      <c r="B10" s="165" t="s">
        <v>347</v>
      </c>
      <c r="C10" s="245"/>
      <c r="D10" s="74"/>
    </row>
    <row r="11" spans="1:4" s="13" customFormat="1" ht="21.75" hidden="1" customHeight="1">
      <c r="A11" s="256">
        <v>30109</v>
      </c>
      <c r="B11" s="165" t="s">
        <v>348</v>
      </c>
      <c r="C11" s="245"/>
      <c r="D11" s="74"/>
    </row>
    <row r="12" spans="1:4" s="13" customFormat="1" ht="21.75" hidden="1" customHeight="1">
      <c r="A12" s="256">
        <v>30110</v>
      </c>
      <c r="B12" s="165" t="s">
        <v>349</v>
      </c>
      <c r="C12" s="245"/>
      <c r="D12" s="74"/>
    </row>
    <row r="13" spans="1:4" s="13" customFormat="1" ht="21.75" hidden="1" customHeight="1">
      <c r="A13" s="256">
        <v>30111</v>
      </c>
      <c r="B13" s="165" t="s">
        <v>350</v>
      </c>
      <c r="C13" s="245"/>
      <c r="D13" s="74"/>
    </row>
    <row r="14" spans="1:4" s="13" customFormat="1" ht="21.75" hidden="1" customHeight="1">
      <c r="A14" s="256">
        <v>30112</v>
      </c>
      <c r="B14" s="165" t="s">
        <v>351</v>
      </c>
      <c r="C14" s="245"/>
      <c r="D14" s="74"/>
    </row>
    <row r="15" spans="1:4" s="13" customFormat="1" ht="21.75" hidden="1" customHeight="1">
      <c r="A15" s="256">
        <v>30113</v>
      </c>
      <c r="B15" s="165" t="s">
        <v>352</v>
      </c>
      <c r="C15" s="245"/>
      <c r="D15" s="74"/>
    </row>
    <row r="16" spans="1:4" s="13" customFormat="1" ht="21.95" hidden="1" customHeight="1">
      <c r="A16" s="256">
        <v>30114</v>
      </c>
      <c r="B16" s="165" t="s">
        <v>353</v>
      </c>
      <c r="C16" s="245"/>
      <c r="D16" s="74"/>
    </row>
    <row r="17" spans="1:4" s="13" customFormat="1" ht="21.75" hidden="1" customHeight="1">
      <c r="A17" s="256">
        <v>30199</v>
      </c>
      <c r="B17" s="165" t="s">
        <v>354</v>
      </c>
      <c r="C17" s="245"/>
      <c r="D17" s="74"/>
    </row>
    <row r="18" spans="1:4" s="171" customFormat="1" ht="24.75" customHeight="1">
      <c r="A18" s="255">
        <v>302</v>
      </c>
      <c r="B18" s="169" t="s">
        <v>355</v>
      </c>
      <c r="C18" s="245">
        <v>28</v>
      </c>
      <c r="D18" s="170"/>
    </row>
    <row r="19" spans="1:4" s="13" customFormat="1" ht="21.75" hidden="1" customHeight="1">
      <c r="A19" s="256">
        <v>30201</v>
      </c>
      <c r="B19" s="165" t="s">
        <v>356</v>
      </c>
      <c r="C19" s="245"/>
      <c r="D19" s="74"/>
    </row>
    <row r="20" spans="1:4" s="13" customFormat="1" ht="21.75" hidden="1" customHeight="1">
      <c r="A20" s="256">
        <v>30202</v>
      </c>
      <c r="B20" s="165" t="s">
        <v>357</v>
      </c>
      <c r="C20" s="245"/>
      <c r="D20" s="74"/>
    </row>
    <row r="21" spans="1:4" s="13" customFormat="1" ht="24.75" customHeight="1">
      <c r="A21" s="256" t="s">
        <v>534</v>
      </c>
      <c r="B21" s="165" t="s">
        <v>565</v>
      </c>
      <c r="C21" s="245">
        <v>28</v>
      </c>
      <c r="D21" s="74"/>
    </row>
    <row r="22" spans="1:4" s="13" customFormat="1" ht="21.95" hidden="1" customHeight="1">
      <c r="A22" s="256">
        <v>30204</v>
      </c>
      <c r="B22" s="165" t="s">
        <v>358</v>
      </c>
      <c r="C22" s="245"/>
      <c r="D22" s="74"/>
    </row>
    <row r="23" spans="1:4" s="13" customFormat="1" ht="21.75" hidden="1" customHeight="1">
      <c r="A23" s="256">
        <v>30205</v>
      </c>
      <c r="B23" s="165" t="s">
        <v>359</v>
      </c>
      <c r="C23" s="245"/>
      <c r="D23" s="74"/>
    </row>
    <row r="24" spans="1:4" s="13" customFormat="1" ht="21.75" hidden="1" customHeight="1">
      <c r="A24" s="256">
        <v>30206</v>
      </c>
      <c r="B24" s="165" t="s">
        <v>360</v>
      </c>
      <c r="C24" s="245"/>
      <c r="D24" s="74"/>
    </row>
    <row r="25" spans="1:4" s="13" customFormat="1" ht="21.75" hidden="1" customHeight="1">
      <c r="A25" s="256">
        <v>30207</v>
      </c>
      <c r="B25" s="165" t="s">
        <v>361</v>
      </c>
      <c r="C25" s="245"/>
      <c r="D25" s="74"/>
    </row>
    <row r="26" spans="1:4" s="13" customFormat="1" ht="21.95" hidden="1" customHeight="1">
      <c r="A26" s="256">
        <v>30208</v>
      </c>
      <c r="B26" s="165" t="s">
        <v>362</v>
      </c>
      <c r="C26" s="245"/>
      <c r="D26" s="74"/>
    </row>
    <row r="27" spans="1:4" s="13" customFormat="1" ht="21.75" hidden="1" customHeight="1">
      <c r="A27" s="256">
        <v>30209</v>
      </c>
      <c r="B27" s="165" t="s">
        <v>363</v>
      </c>
      <c r="C27" s="247"/>
      <c r="D27" s="74"/>
    </row>
    <row r="28" spans="1:4" s="13" customFormat="1" ht="21.75" hidden="1" customHeight="1">
      <c r="A28" s="256">
        <v>30211</v>
      </c>
      <c r="B28" s="165" t="s">
        <v>364</v>
      </c>
      <c r="C28" s="245"/>
      <c r="D28" s="74"/>
    </row>
    <row r="29" spans="1:4" s="13" customFormat="1" ht="21.75" hidden="1" customHeight="1">
      <c r="A29" s="256">
        <v>30212</v>
      </c>
      <c r="B29" s="165" t="s">
        <v>365</v>
      </c>
      <c r="C29" s="245"/>
      <c r="D29" s="74"/>
    </row>
    <row r="30" spans="1:4" s="13" customFormat="1" ht="21.75" hidden="1" customHeight="1">
      <c r="A30" s="256">
        <v>30213</v>
      </c>
      <c r="B30" s="165" t="s">
        <v>366</v>
      </c>
      <c r="C30" s="245"/>
      <c r="D30" s="74"/>
    </row>
    <row r="31" spans="1:4" s="13" customFormat="1" ht="21.75" hidden="1" customHeight="1">
      <c r="A31" s="256">
        <v>30214</v>
      </c>
      <c r="B31" s="165" t="s">
        <v>367</v>
      </c>
      <c r="C31" s="245"/>
      <c r="D31" s="74"/>
    </row>
    <row r="32" spans="1:4" s="13" customFormat="1" ht="21.75" hidden="1" customHeight="1">
      <c r="A32" s="256">
        <v>30215</v>
      </c>
      <c r="B32" s="165" t="s">
        <v>368</v>
      </c>
      <c r="C32" s="245"/>
      <c r="D32" s="74"/>
    </row>
    <row r="33" spans="1:4" s="13" customFormat="1" ht="21.75" hidden="1" customHeight="1">
      <c r="A33" s="256">
        <v>30216</v>
      </c>
      <c r="B33" s="165" t="s">
        <v>369</v>
      </c>
      <c r="C33" s="245"/>
      <c r="D33" s="74"/>
    </row>
    <row r="34" spans="1:4" s="13" customFormat="1" ht="21.75" hidden="1" customHeight="1">
      <c r="A34" s="256">
        <v>30217</v>
      </c>
      <c r="B34" s="165" t="s">
        <v>370</v>
      </c>
      <c r="C34" s="245"/>
      <c r="D34" s="74"/>
    </row>
    <row r="35" spans="1:4" s="13" customFormat="1" ht="21.75" hidden="1" customHeight="1">
      <c r="A35" s="256">
        <v>30218</v>
      </c>
      <c r="B35" s="165" t="s">
        <v>371</v>
      </c>
      <c r="C35" s="245"/>
      <c r="D35" s="74"/>
    </row>
    <row r="36" spans="1:4" s="13" customFormat="1" ht="21.75" hidden="1" customHeight="1">
      <c r="A36" s="256">
        <v>30224</v>
      </c>
      <c r="B36" s="165" t="s">
        <v>372</v>
      </c>
      <c r="C36" s="245"/>
      <c r="D36" s="74"/>
    </row>
    <row r="37" spans="1:4" s="13" customFormat="1" ht="21.75" hidden="1" customHeight="1">
      <c r="A37" s="256">
        <v>30225</v>
      </c>
      <c r="B37" s="165" t="s">
        <v>373</v>
      </c>
      <c r="C37" s="149"/>
      <c r="D37" s="74"/>
    </row>
    <row r="38" spans="1:4" s="13" customFormat="1" ht="21.75" hidden="1" customHeight="1">
      <c r="A38" s="256">
        <v>30226</v>
      </c>
      <c r="B38" s="165" t="s">
        <v>374</v>
      </c>
      <c r="C38" s="149"/>
      <c r="D38" s="74"/>
    </row>
    <row r="39" spans="1:4" s="13" customFormat="1" ht="21.75" hidden="1" customHeight="1">
      <c r="A39" s="257">
        <v>30227</v>
      </c>
      <c r="B39" s="165" t="s">
        <v>375</v>
      </c>
      <c r="C39" s="149"/>
      <c r="D39" s="74"/>
    </row>
    <row r="40" spans="1:4" s="13" customFormat="1" ht="21.95" hidden="1" customHeight="1">
      <c r="A40" s="257">
        <v>30228</v>
      </c>
      <c r="B40" s="165" t="s">
        <v>376</v>
      </c>
      <c r="C40" s="247"/>
      <c r="D40" s="74"/>
    </row>
    <row r="41" spans="1:4" s="13" customFormat="1" ht="21.75" hidden="1" customHeight="1">
      <c r="A41" s="257">
        <v>30229</v>
      </c>
      <c r="B41" s="165" t="s">
        <v>377</v>
      </c>
      <c r="C41" s="247"/>
      <c r="D41" s="74"/>
    </row>
    <row r="42" spans="1:4" ht="21.75" hidden="1" customHeight="1">
      <c r="A42" s="257">
        <v>30231</v>
      </c>
      <c r="B42" s="165" t="s">
        <v>378</v>
      </c>
      <c r="C42" s="149"/>
      <c r="D42" s="74"/>
    </row>
    <row r="43" spans="1:4" ht="21.75" hidden="1" customHeight="1">
      <c r="A43" s="257">
        <v>30239</v>
      </c>
      <c r="B43" s="165" t="s">
        <v>379</v>
      </c>
      <c r="C43" s="149"/>
      <c r="D43" s="74"/>
    </row>
    <row r="44" spans="1:4" ht="21.95" hidden="1" customHeight="1">
      <c r="A44" s="257">
        <v>30240</v>
      </c>
      <c r="B44" s="165" t="s">
        <v>380</v>
      </c>
      <c r="C44" s="247"/>
      <c r="D44" s="74"/>
    </row>
    <row r="45" spans="1:4" ht="21.75" hidden="1" customHeight="1">
      <c r="A45" s="257">
        <v>30299</v>
      </c>
      <c r="B45" s="166" t="s">
        <v>381</v>
      </c>
      <c r="C45" s="245"/>
      <c r="D45" s="74"/>
    </row>
    <row r="46" spans="1:4" s="168" customFormat="1" ht="24.75" customHeight="1">
      <c r="A46" s="258">
        <v>303</v>
      </c>
      <c r="B46" s="169" t="s">
        <v>382</v>
      </c>
      <c r="C46" s="245">
        <v>0</v>
      </c>
      <c r="D46" s="170"/>
    </row>
    <row r="47" spans="1:4" ht="21.75" hidden="1" customHeight="1">
      <c r="A47" s="257">
        <v>30301</v>
      </c>
      <c r="B47" s="165" t="s">
        <v>383</v>
      </c>
      <c r="C47" s="149">
        <v>0</v>
      </c>
      <c r="D47" s="74"/>
    </row>
    <row r="48" spans="1:4" ht="21.75" hidden="1" customHeight="1">
      <c r="A48" s="257">
        <v>30302</v>
      </c>
      <c r="B48" s="165" t="s">
        <v>384</v>
      </c>
      <c r="C48" s="149"/>
      <c r="D48" s="74"/>
    </row>
    <row r="49" spans="1:4" ht="21.95" hidden="1" customHeight="1">
      <c r="A49" s="257">
        <v>30303</v>
      </c>
      <c r="B49" s="165" t="s">
        <v>385</v>
      </c>
      <c r="C49" s="125"/>
      <c r="D49" s="74"/>
    </row>
    <row r="50" spans="1:4" ht="21.95" hidden="1" customHeight="1">
      <c r="A50" s="257">
        <v>30304</v>
      </c>
      <c r="B50" s="165" t="s">
        <v>386</v>
      </c>
      <c r="C50" s="125"/>
      <c r="D50" s="74"/>
    </row>
    <row r="51" spans="1:4" ht="21.95" hidden="1" customHeight="1">
      <c r="A51" s="257">
        <v>30305</v>
      </c>
      <c r="B51" s="165" t="s">
        <v>387</v>
      </c>
      <c r="C51" s="125"/>
      <c r="D51" s="74"/>
    </row>
    <row r="52" spans="1:4" ht="21.95" hidden="1" customHeight="1">
      <c r="A52" s="257">
        <v>30306</v>
      </c>
      <c r="B52" s="165" t="s">
        <v>388</v>
      </c>
      <c r="C52" s="125"/>
      <c r="D52" s="74"/>
    </row>
    <row r="53" spans="1:4" ht="21.95" hidden="1" customHeight="1">
      <c r="A53" s="257">
        <v>30307</v>
      </c>
      <c r="B53" s="165" t="s">
        <v>389</v>
      </c>
      <c r="C53" s="125"/>
      <c r="D53" s="74"/>
    </row>
    <row r="54" spans="1:4" ht="21.95" hidden="1" customHeight="1">
      <c r="A54" s="257">
        <v>30308</v>
      </c>
      <c r="B54" s="165" t="s">
        <v>390</v>
      </c>
      <c r="C54" s="125"/>
      <c r="D54" s="74"/>
    </row>
    <row r="55" spans="1:4" ht="21.95" hidden="1" customHeight="1">
      <c r="A55" s="257">
        <v>30309</v>
      </c>
      <c r="B55" s="165" t="s">
        <v>391</v>
      </c>
      <c r="C55" s="125"/>
      <c r="D55" s="74"/>
    </row>
    <row r="56" spans="1:4" ht="21.95" hidden="1" customHeight="1">
      <c r="A56" s="257">
        <v>30310</v>
      </c>
      <c r="B56" s="165" t="s">
        <v>392</v>
      </c>
      <c r="C56" s="125"/>
      <c r="D56" s="74"/>
    </row>
    <row r="57" spans="1:4" ht="21.75" hidden="1" customHeight="1">
      <c r="A57" s="257">
        <v>30399</v>
      </c>
      <c r="B57" s="165" t="s">
        <v>393</v>
      </c>
      <c r="C57" s="149"/>
      <c r="D57" s="74"/>
    </row>
    <row r="58" spans="1:4" s="168" customFormat="1" ht="24.75" customHeight="1">
      <c r="A58" s="258">
        <v>307</v>
      </c>
      <c r="B58" s="169" t="s">
        <v>394</v>
      </c>
      <c r="C58" s="149">
        <v>9600</v>
      </c>
      <c r="D58" s="170"/>
    </row>
    <row r="59" spans="1:4" ht="24.75" customHeight="1">
      <c r="A59" s="257" t="s">
        <v>558</v>
      </c>
      <c r="B59" s="165" t="s">
        <v>588</v>
      </c>
      <c r="C59" s="149">
        <v>9600</v>
      </c>
      <c r="D59" s="74"/>
    </row>
    <row r="60" spans="1:4" ht="21.95" hidden="1" customHeight="1">
      <c r="A60" s="257">
        <v>30702</v>
      </c>
      <c r="B60" s="165" t="s">
        <v>395</v>
      </c>
      <c r="C60" s="125"/>
      <c r="D60" s="74"/>
    </row>
    <row r="61" spans="1:4" ht="21.95" hidden="1" customHeight="1">
      <c r="A61" s="257">
        <v>30703</v>
      </c>
      <c r="B61" s="165" t="s">
        <v>396</v>
      </c>
      <c r="C61" s="125"/>
      <c r="D61" s="74"/>
    </row>
    <row r="62" spans="1:4" ht="21.95" hidden="1" customHeight="1">
      <c r="A62" s="257">
        <v>30704</v>
      </c>
      <c r="B62" s="165" t="s">
        <v>397</v>
      </c>
      <c r="C62" s="125"/>
      <c r="D62" s="74"/>
    </row>
    <row r="63" spans="1:4" s="168" customFormat="1" ht="24.75" customHeight="1">
      <c r="A63" s="258">
        <v>309</v>
      </c>
      <c r="B63" s="169" t="s">
        <v>398</v>
      </c>
      <c r="C63" s="125">
        <v>0</v>
      </c>
      <c r="D63" s="170"/>
    </row>
    <row r="64" spans="1:4" ht="21.95" hidden="1" customHeight="1">
      <c r="A64" s="257">
        <v>30901</v>
      </c>
      <c r="B64" s="165" t="s">
        <v>399</v>
      </c>
      <c r="C64" s="125"/>
      <c r="D64" s="74"/>
    </row>
    <row r="65" spans="1:4" ht="21.95" hidden="1" customHeight="1">
      <c r="A65" s="257">
        <v>30902</v>
      </c>
      <c r="B65" s="165" t="s">
        <v>400</v>
      </c>
      <c r="C65" s="125"/>
      <c r="D65" s="74"/>
    </row>
    <row r="66" spans="1:4" ht="21.95" hidden="1" customHeight="1">
      <c r="A66" s="257">
        <v>30903</v>
      </c>
      <c r="B66" s="165" t="s">
        <v>401</v>
      </c>
      <c r="C66" s="125"/>
      <c r="D66" s="74"/>
    </row>
    <row r="67" spans="1:4" ht="21.95" hidden="1" customHeight="1">
      <c r="A67" s="257">
        <v>30905</v>
      </c>
      <c r="B67" s="165" t="s">
        <v>402</v>
      </c>
      <c r="C67" s="125"/>
      <c r="D67" s="74"/>
    </row>
    <row r="68" spans="1:4" ht="21.95" hidden="1" customHeight="1">
      <c r="A68" s="257">
        <v>30906</v>
      </c>
      <c r="B68" s="165" t="s">
        <v>403</v>
      </c>
      <c r="C68" s="125"/>
      <c r="D68" s="74"/>
    </row>
    <row r="69" spans="1:4" ht="21.95" hidden="1" customHeight="1">
      <c r="A69" s="257">
        <v>30907</v>
      </c>
      <c r="B69" s="165" t="s">
        <v>404</v>
      </c>
      <c r="C69" s="125"/>
      <c r="D69" s="74"/>
    </row>
    <row r="70" spans="1:4" ht="21.95" hidden="1" customHeight="1">
      <c r="A70" s="257">
        <v>30908</v>
      </c>
      <c r="B70" s="165" t="s">
        <v>405</v>
      </c>
      <c r="C70" s="125"/>
      <c r="D70" s="74"/>
    </row>
    <row r="71" spans="1:4" ht="21.95" hidden="1" customHeight="1">
      <c r="A71" s="257">
        <v>30913</v>
      </c>
      <c r="B71" s="165" t="s">
        <v>406</v>
      </c>
      <c r="C71" s="125"/>
      <c r="D71" s="74"/>
    </row>
    <row r="72" spans="1:4" ht="21.95" hidden="1" customHeight="1">
      <c r="A72" s="257">
        <v>30919</v>
      </c>
      <c r="B72" s="165" t="s">
        <v>407</v>
      </c>
      <c r="C72" s="125"/>
      <c r="D72" s="74"/>
    </row>
    <row r="73" spans="1:4" ht="21.95" hidden="1" customHeight="1">
      <c r="A73" s="257">
        <v>30921</v>
      </c>
      <c r="B73" s="165" t="s">
        <v>408</v>
      </c>
      <c r="C73" s="125"/>
      <c r="D73" s="74"/>
    </row>
    <row r="74" spans="1:4" ht="21.95" hidden="1" customHeight="1">
      <c r="A74" s="257">
        <v>30922</v>
      </c>
      <c r="B74" s="165" t="s">
        <v>409</v>
      </c>
      <c r="C74" s="125"/>
      <c r="D74" s="74"/>
    </row>
    <row r="75" spans="1:4" ht="21.95" hidden="1" customHeight="1">
      <c r="A75" s="257">
        <v>30999</v>
      </c>
      <c r="B75" s="165" t="s">
        <v>410</v>
      </c>
      <c r="C75" s="125"/>
      <c r="D75" s="74"/>
    </row>
    <row r="76" spans="1:4" s="168" customFormat="1" ht="24.75" customHeight="1">
      <c r="A76" s="258">
        <v>310</v>
      </c>
      <c r="B76" s="169" t="s">
        <v>411</v>
      </c>
      <c r="C76" s="149">
        <v>58372</v>
      </c>
      <c r="D76" s="170"/>
    </row>
    <row r="77" spans="1:4" ht="21.95" hidden="1" customHeight="1">
      <c r="A77" s="257">
        <v>31001</v>
      </c>
      <c r="B77" s="165" t="s">
        <v>399</v>
      </c>
      <c r="C77" s="125"/>
      <c r="D77" s="74"/>
    </row>
    <row r="78" spans="1:4" ht="21.95" hidden="1" customHeight="1">
      <c r="A78" s="257">
        <v>31002</v>
      </c>
      <c r="B78" s="165" t="s">
        <v>400</v>
      </c>
      <c r="C78" s="125"/>
      <c r="D78" s="74"/>
    </row>
    <row r="79" spans="1:4" ht="21.95" hidden="1" customHeight="1">
      <c r="A79" s="257">
        <v>31003</v>
      </c>
      <c r="B79" s="165" t="s">
        <v>401</v>
      </c>
      <c r="C79" s="125"/>
      <c r="D79" s="74"/>
    </row>
    <row r="80" spans="1:4" ht="21.95" hidden="1" customHeight="1">
      <c r="A80" s="257">
        <v>31005</v>
      </c>
      <c r="B80" s="165" t="s">
        <v>402</v>
      </c>
      <c r="C80" s="125"/>
      <c r="D80" s="74"/>
    </row>
    <row r="81" spans="1:4" ht="21.95" hidden="1" customHeight="1">
      <c r="A81" s="257">
        <v>31006</v>
      </c>
      <c r="B81" s="165" t="s">
        <v>403</v>
      </c>
      <c r="C81" s="125"/>
      <c r="D81" s="74"/>
    </row>
    <row r="82" spans="1:4" ht="21.95" hidden="1" customHeight="1">
      <c r="A82" s="257">
        <v>31007</v>
      </c>
      <c r="B82" s="165" t="s">
        <v>404</v>
      </c>
      <c r="C82" s="125"/>
      <c r="D82" s="74"/>
    </row>
    <row r="83" spans="1:4" ht="21.95" hidden="1" customHeight="1">
      <c r="A83" s="257">
        <v>31008</v>
      </c>
      <c r="B83" s="165" t="s">
        <v>405</v>
      </c>
      <c r="C83" s="125"/>
      <c r="D83" s="74"/>
    </row>
    <row r="84" spans="1:4" ht="21.95" hidden="1" customHeight="1">
      <c r="A84" s="257">
        <v>31009</v>
      </c>
      <c r="B84" s="165" t="s">
        <v>412</v>
      </c>
      <c r="C84" s="125"/>
      <c r="D84" s="74"/>
    </row>
    <row r="85" spans="1:4" ht="21.95" hidden="1" customHeight="1">
      <c r="A85" s="257">
        <v>31010</v>
      </c>
      <c r="B85" s="165" t="s">
        <v>413</v>
      </c>
      <c r="C85" s="125"/>
      <c r="D85" s="74"/>
    </row>
    <row r="86" spans="1:4" ht="21.95" hidden="1" customHeight="1">
      <c r="A86" s="257">
        <v>31011</v>
      </c>
      <c r="B86" s="165" t="s">
        <v>414</v>
      </c>
      <c r="C86" s="125"/>
      <c r="D86" s="74"/>
    </row>
    <row r="87" spans="1:4" ht="24.75" customHeight="1">
      <c r="A87" s="257" t="s">
        <v>598</v>
      </c>
      <c r="B87" s="165" t="s">
        <v>600</v>
      </c>
      <c r="C87" s="125">
        <v>23372</v>
      </c>
      <c r="D87" s="74"/>
    </row>
    <row r="88" spans="1:4" ht="21.95" hidden="1" customHeight="1">
      <c r="A88" s="257">
        <v>31013</v>
      </c>
      <c r="B88" s="165" t="s">
        <v>406</v>
      </c>
      <c r="C88" s="125"/>
      <c r="D88" s="74"/>
    </row>
    <row r="89" spans="1:4" ht="21.95" hidden="1" customHeight="1">
      <c r="A89" s="257">
        <v>31019</v>
      </c>
      <c r="B89" s="165" t="s">
        <v>407</v>
      </c>
      <c r="C89" s="125"/>
      <c r="D89" s="74"/>
    </row>
    <row r="90" spans="1:4" ht="21.95" hidden="1" customHeight="1">
      <c r="A90" s="257">
        <v>31021</v>
      </c>
      <c r="B90" s="165" t="s">
        <v>408</v>
      </c>
      <c r="C90" s="125"/>
      <c r="D90" s="74"/>
    </row>
    <row r="91" spans="1:4" ht="21.95" hidden="1" customHeight="1">
      <c r="A91" s="257">
        <v>31022</v>
      </c>
      <c r="B91" s="165" t="s">
        <v>409</v>
      </c>
      <c r="C91" s="125"/>
      <c r="D91" s="74"/>
    </row>
    <row r="92" spans="1:4" ht="24.75" customHeight="1">
      <c r="A92" s="257" t="s">
        <v>560</v>
      </c>
      <c r="B92" s="165" t="s">
        <v>589</v>
      </c>
      <c r="C92" s="149">
        <v>35000</v>
      </c>
      <c r="D92" s="74"/>
    </row>
    <row r="93" spans="1:4" s="168" customFormat="1" ht="24.75" customHeight="1">
      <c r="A93" s="258">
        <v>311</v>
      </c>
      <c r="B93" s="169" t="s">
        <v>416</v>
      </c>
      <c r="C93" s="125">
        <v>0</v>
      </c>
      <c r="D93" s="170"/>
    </row>
    <row r="94" spans="1:4" ht="21.95" hidden="1" customHeight="1">
      <c r="A94" s="257">
        <v>31101</v>
      </c>
      <c r="B94" s="165" t="s">
        <v>417</v>
      </c>
      <c r="C94" s="125"/>
      <c r="D94" s="74"/>
    </row>
    <row r="95" spans="1:4" ht="21.95" hidden="1" customHeight="1">
      <c r="A95" s="257">
        <v>31199</v>
      </c>
      <c r="B95" s="165" t="s">
        <v>418</v>
      </c>
      <c r="C95" s="125"/>
      <c r="D95" s="74"/>
    </row>
    <row r="96" spans="1:4" s="168" customFormat="1" ht="24.75" customHeight="1">
      <c r="A96" s="258">
        <v>312</v>
      </c>
      <c r="B96" s="169" t="s">
        <v>419</v>
      </c>
      <c r="C96" s="149">
        <v>0</v>
      </c>
      <c r="D96" s="170"/>
    </row>
    <row r="97" spans="1:4" ht="21.95" hidden="1" customHeight="1">
      <c r="A97" s="257">
        <v>31201</v>
      </c>
      <c r="B97" s="165" t="s">
        <v>417</v>
      </c>
      <c r="C97" s="125"/>
      <c r="D97" s="74"/>
    </row>
    <row r="98" spans="1:4" ht="21.95" hidden="1" customHeight="1">
      <c r="A98" s="257">
        <v>31203</v>
      </c>
      <c r="B98" s="165" t="s">
        <v>420</v>
      </c>
      <c r="C98" s="125"/>
      <c r="D98" s="74"/>
    </row>
    <row r="99" spans="1:4" ht="21.95" hidden="1" customHeight="1">
      <c r="A99" s="257">
        <v>31204</v>
      </c>
      <c r="B99" s="165" t="s">
        <v>421</v>
      </c>
      <c r="C99" s="125"/>
      <c r="D99" s="74"/>
    </row>
    <row r="100" spans="1:4" ht="21.95" hidden="1" customHeight="1">
      <c r="A100" s="257">
        <v>31205</v>
      </c>
      <c r="B100" s="165" t="s">
        <v>422</v>
      </c>
      <c r="C100" s="125"/>
      <c r="D100" s="74"/>
    </row>
    <row r="101" spans="1:4" ht="21.75" hidden="1" customHeight="1">
      <c r="A101" s="257">
        <v>31299</v>
      </c>
      <c r="B101" s="165" t="s">
        <v>418</v>
      </c>
      <c r="C101" s="149"/>
      <c r="D101" s="74"/>
    </row>
    <row r="102" spans="1:4" s="168" customFormat="1" ht="24.75" customHeight="1">
      <c r="A102" s="258">
        <v>313</v>
      </c>
      <c r="B102" s="169" t="s">
        <v>423</v>
      </c>
      <c r="C102" s="125">
        <v>0</v>
      </c>
      <c r="D102" s="170"/>
    </row>
    <row r="103" spans="1:4" ht="21.95" hidden="1" customHeight="1">
      <c r="A103" s="257">
        <v>31302</v>
      </c>
      <c r="B103" s="165" t="s">
        <v>424</v>
      </c>
      <c r="C103" s="125"/>
      <c r="D103" s="74"/>
    </row>
    <row r="104" spans="1:4" ht="21.95" hidden="1" customHeight="1">
      <c r="A104" s="257">
        <v>31303</v>
      </c>
      <c r="B104" s="165" t="s">
        <v>425</v>
      </c>
      <c r="C104" s="125"/>
      <c r="D104" s="74"/>
    </row>
    <row r="105" spans="1:4" s="168" customFormat="1" ht="24.75" customHeight="1">
      <c r="A105" s="258">
        <v>399</v>
      </c>
      <c r="B105" s="169" t="s">
        <v>37</v>
      </c>
      <c r="C105" s="149">
        <v>0</v>
      </c>
      <c r="D105" s="170"/>
    </row>
    <row r="106" spans="1:4" ht="21.95" hidden="1" customHeight="1">
      <c r="A106" s="161">
        <v>39906</v>
      </c>
      <c r="B106" s="165" t="s">
        <v>426</v>
      </c>
      <c r="C106" s="73"/>
      <c r="D106" s="74"/>
    </row>
    <row r="107" spans="1:4" ht="21.95" hidden="1" customHeight="1">
      <c r="A107" s="161">
        <v>39907</v>
      </c>
      <c r="B107" s="165" t="s">
        <v>427</v>
      </c>
      <c r="C107" s="73"/>
      <c r="D107" s="74"/>
    </row>
    <row r="108" spans="1:4" ht="21.95" hidden="1" customHeight="1">
      <c r="A108" s="161">
        <v>39908</v>
      </c>
      <c r="B108" s="165" t="s">
        <v>428</v>
      </c>
      <c r="C108" s="73"/>
      <c r="D108" s="74"/>
    </row>
    <row r="109" spans="1:4" ht="21.75" hidden="1" customHeight="1">
      <c r="A109" s="161">
        <v>39999</v>
      </c>
      <c r="B109" s="165" t="s">
        <v>37</v>
      </c>
      <c r="C109" s="173"/>
      <c r="D109" s="74"/>
    </row>
    <row r="110" spans="1:4" ht="24.75" customHeight="1">
      <c r="A110" s="162"/>
      <c r="B110" s="167"/>
      <c r="C110" s="183"/>
      <c r="D110" s="144"/>
    </row>
    <row r="111" spans="1:4" ht="24.75" customHeight="1">
      <c r="A111" s="162"/>
      <c r="B111" s="167"/>
      <c r="C111" s="183"/>
      <c r="D111" s="144"/>
    </row>
    <row r="112" spans="1:4" ht="24.75" customHeight="1">
      <c r="A112" s="162"/>
      <c r="B112" s="167"/>
      <c r="C112" s="183"/>
      <c r="D112" s="144"/>
    </row>
    <row r="113" spans="1:4" ht="24.75" customHeight="1">
      <c r="A113" s="162"/>
      <c r="B113" s="167"/>
      <c r="C113" s="183"/>
      <c r="D113" s="144"/>
    </row>
    <row r="114" spans="1:4" ht="24.75" customHeight="1">
      <c r="A114" s="162"/>
      <c r="B114" s="167"/>
      <c r="C114" s="183"/>
      <c r="D114" s="144"/>
    </row>
    <row r="115" spans="1:4" ht="24.75" customHeight="1">
      <c r="A115" s="162"/>
      <c r="B115" s="167"/>
      <c r="C115" s="183"/>
      <c r="D115" s="144"/>
    </row>
    <row r="116" spans="1:4" ht="24.75" customHeight="1">
      <c r="A116" s="162"/>
      <c r="B116" s="167"/>
      <c r="C116" s="183"/>
      <c r="D116" s="144"/>
    </row>
    <row r="117" spans="1:4" ht="24.75" customHeight="1">
      <c r="A117" s="162"/>
      <c r="B117" s="167"/>
      <c r="C117" s="183"/>
      <c r="D117" s="144"/>
    </row>
    <row r="118" spans="1:4" ht="24.75" customHeight="1">
      <c r="A118" s="162"/>
      <c r="B118" s="167"/>
      <c r="C118" s="183"/>
      <c r="D118" s="144"/>
    </row>
    <row r="119" spans="1:4" ht="24.75" customHeight="1">
      <c r="A119" s="162"/>
      <c r="B119" s="167"/>
      <c r="C119" s="174"/>
      <c r="D119" s="144"/>
    </row>
    <row r="120" spans="1:4" ht="24.75" customHeight="1" thickBot="1">
      <c r="A120" s="306" t="s">
        <v>613</v>
      </c>
      <c r="B120" s="307"/>
      <c r="C120" s="175">
        <f>C4+C18+C46+C58+C63+C76+C93+C96+C102+C105</f>
        <v>68000</v>
      </c>
      <c r="D120" s="78"/>
    </row>
    <row r="121" spans="1:4">
      <c r="A121" s="163"/>
      <c r="B121" s="163"/>
      <c r="C121" s="25"/>
      <c r="D121" s="22"/>
    </row>
    <row r="122" spans="1:4">
      <c r="A122" s="163"/>
      <c r="B122" s="163"/>
      <c r="C122" s="22"/>
      <c r="D122" s="22"/>
    </row>
    <row r="123" spans="1:4">
      <c r="A123" s="163"/>
      <c r="B123" s="163"/>
      <c r="C123" s="22"/>
      <c r="D123" s="22"/>
    </row>
    <row r="124" spans="1:4">
      <c r="A124" s="163"/>
      <c r="B124" s="163"/>
      <c r="C124" s="22"/>
      <c r="D124" s="22"/>
    </row>
    <row r="125" spans="1:4">
      <c r="A125" s="163"/>
      <c r="B125" s="163"/>
      <c r="C125" s="22"/>
      <c r="D125" s="22"/>
    </row>
    <row r="126" spans="1:4">
      <c r="A126" s="163"/>
      <c r="B126" s="163"/>
      <c r="C126" s="22"/>
      <c r="D126" s="22"/>
    </row>
    <row r="127" spans="1:4">
      <c r="A127" s="163"/>
      <c r="B127" s="163"/>
      <c r="C127" s="176"/>
      <c r="D127" s="22"/>
    </row>
    <row r="128" spans="1:4">
      <c r="A128" s="163"/>
      <c r="B128" s="163"/>
      <c r="C128" s="22"/>
      <c r="D128" s="22"/>
    </row>
    <row r="129" spans="1:4">
      <c r="A129" s="163"/>
      <c r="B129" s="163"/>
      <c r="C129" s="22"/>
      <c r="D129" s="22"/>
    </row>
    <row r="130" spans="1:4">
      <c r="A130" s="163"/>
      <c r="B130" s="163"/>
      <c r="C130" s="22"/>
      <c r="D130" s="22"/>
    </row>
    <row r="131" spans="1:4">
      <c r="A131" s="163"/>
      <c r="B131" s="163"/>
      <c r="C131" s="22"/>
      <c r="D131" s="22"/>
    </row>
    <row r="132" spans="1:4">
      <c r="A132" s="163"/>
      <c r="B132" s="163"/>
      <c r="C132" s="22"/>
      <c r="D132" s="22"/>
    </row>
    <row r="133" spans="1:4">
      <c r="A133" s="163"/>
      <c r="B133" s="163"/>
      <c r="C133" s="22"/>
      <c r="D133" s="22"/>
    </row>
  </sheetData>
  <autoFilter ref="A3:J109">
    <filterColumn colId="2"/>
  </autoFilter>
  <mergeCells count="2">
    <mergeCell ref="A1:D1"/>
    <mergeCell ref="A120:B120"/>
  </mergeCells>
  <phoneticPr fontId="4" type="noConversion"/>
  <printOptions horizontalCentered="1"/>
  <pageMargins left="0.78740157480314965" right="0.78740157480314965" top="0.78740157480314965" bottom="0.78740157480314965" header="0.19685039370078741" footer="0.31496062992125984"/>
  <pageSetup paperSize="9" firstPageNumber="7" orientation="portrait" useFirstPageNumber="1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E23"/>
  <sheetViews>
    <sheetView workbookViewId="0">
      <selection activeCell="K10" sqref="K10"/>
    </sheetView>
  </sheetViews>
  <sheetFormatPr defaultRowHeight="14.25"/>
  <cols>
    <col min="1" max="1" width="30.625" customWidth="1"/>
    <col min="2" max="4" width="15.625" customWidth="1"/>
  </cols>
  <sheetData>
    <row r="1" spans="1:5" s="189" customFormat="1" ht="30" customHeight="1">
      <c r="A1" s="292" t="s">
        <v>468</v>
      </c>
      <c r="B1" s="292"/>
      <c r="C1" s="292"/>
      <c r="D1" s="292"/>
    </row>
    <row r="2" spans="1:5" s="196" customFormat="1" ht="20.100000000000001" customHeight="1" thickBot="1">
      <c r="A2" s="108"/>
      <c r="B2" s="108"/>
      <c r="C2" s="108"/>
      <c r="D2" s="96" t="s">
        <v>614</v>
      </c>
    </row>
    <row r="3" spans="1:5" ht="36" customHeight="1">
      <c r="A3" s="109" t="s">
        <v>40</v>
      </c>
      <c r="B3" s="110" t="s">
        <v>28</v>
      </c>
      <c r="C3" s="111" t="s">
        <v>95</v>
      </c>
      <c r="D3" s="112" t="s">
        <v>96</v>
      </c>
    </row>
    <row r="4" spans="1:5" ht="30" customHeight="1">
      <c r="A4" s="113" t="s">
        <v>41</v>
      </c>
      <c r="B4" s="116">
        <v>8173</v>
      </c>
      <c r="C4" s="116">
        <v>8173</v>
      </c>
      <c r="D4" s="114"/>
    </row>
    <row r="5" spans="1:5" ht="30" customHeight="1">
      <c r="A5" s="113" t="s">
        <v>42</v>
      </c>
      <c r="B5" s="116">
        <v>6990</v>
      </c>
      <c r="C5" s="116">
        <v>6990</v>
      </c>
      <c r="D5" s="114"/>
      <c r="E5" s="156"/>
    </row>
    <row r="6" spans="1:5" ht="30" customHeight="1">
      <c r="A6" s="115" t="s">
        <v>97</v>
      </c>
      <c r="B6" s="116">
        <v>2077</v>
      </c>
      <c r="C6" s="116">
        <v>2077</v>
      </c>
      <c r="D6" s="114"/>
    </row>
    <row r="7" spans="1:5" ht="30" customHeight="1">
      <c r="A7" s="115" t="s">
        <v>100</v>
      </c>
      <c r="B7" s="116">
        <v>5</v>
      </c>
      <c r="C7" s="116">
        <v>5</v>
      </c>
      <c r="D7" s="114"/>
    </row>
    <row r="8" spans="1:5" ht="30" customHeight="1">
      <c r="A8" s="115" t="s">
        <v>101</v>
      </c>
      <c r="B8" s="116">
        <v>4908</v>
      </c>
      <c r="C8" s="116">
        <v>4908</v>
      </c>
      <c r="D8" s="117"/>
    </row>
    <row r="9" spans="1:5" ht="30" customHeight="1">
      <c r="A9" s="115" t="s">
        <v>102</v>
      </c>
      <c r="B9" s="118">
        <v>0</v>
      </c>
      <c r="C9" s="118">
        <v>0</v>
      </c>
      <c r="D9" s="114"/>
    </row>
    <row r="10" spans="1:5" ht="30" customHeight="1">
      <c r="A10" s="115" t="s">
        <v>103</v>
      </c>
      <c r="B10" s="116">
        <v>0</v>
      </c>
      <c r="C10" s="116">
        <v>0</v>
      </c>
      <c r="D10" s="119"/>
    </row>
    <row r="11" spans="1:5" ht="30" customHeight="1">
      <c r="A11" s="115" t="s">
        <v>104</v>
      </c>
      <c r="B11" s="116">
        <v>0</v>
      </c>
      <c r="C11" s="116">
        <v>0</v>
      </c>
      <c r="D11" s="114"/>
    </row>
    <row r="12" spans="1:5" ht="30" customHeight="1">
      <c r="A12" s="113" t="s">
        <v>43</v>
      </c>
      <c r="B12" s="116">
        <v>6069</v>
      </c>
      <c r="C12" s="116">
        <v>6069</v>
      </c>
      <c r="D12" s="114"/>
    </row>
    <row r="13" spans="1:5" ht="30" customHeight="1">
      <c r="A13" s="115" t="s">
        <v>98</v>
      </c>
      <c r="B13" s="116">
        <v>5597</v>
      </c>
      <c r="C13" s="116">
        <v>5597</v>
      </c>
      <c r="D13" s="114"/>
    </row>
    <row r="14" spans="1:5" ht="30" customHeight="1">
      <c r="A14" s="115" t="s">
        <v>105</v>
      </c>
      <c r="B14" s="116">
        <v>472</v>
      </c>
      <c r="C14" s="116">
        <v>472</v>
      </c>
      <c r="D14" s="114"/>
    </row>
    <row r="15" spans="1:5" ht="30" customHeight="1">
      <c r="A15" s="115" t="s">
        <v>106</v>
      </c>
      <c r="B15" s="116">
        <v>0</v>
      </c>
      <c r="C15" s="116">
        <v>0</v>
      </c>
      <c r="D15" s="114"/>
    </row>
    <row r="16" spans="1:5" ht="30" customHeight="1">
      <c r="A16" s="115" t="s">
        <v>107</v>
      </c>
      <c r="B16" s="116">
        <v>0</v>
      </c>
      <c r="C16" s="116">
        <v>0</v>
      </c>
      <c r="D16" s="114"/>
    </row>
    <row r="17" spans="1:4" ht="30" customHeight="1">
      <c r="A17" s="115" t="s">
        <v>108</v>
      </c>
      <c r="B17" s="116">
        <v>0</v>
      </c>
      <c r="C17" s="116">
        <v>0</v>
      </c>
      <c r="D17" s="114"/>
    </row>
    <row r="18" spans="1:4" ht="30" customHeight="1">
      <c r="A18" s="115"/>
      <c r="B18" s="116"/>
      <c r="C18" s="116"/>
      <c r="D18" s="114"/>
    </row>
    <row r="19" spans="1:4" ht="30" customHeight="1">
      <c r="A19" s="115"/>
      <c r="B19" s="116"/>
      <c r="C19" s="116"/>
      <c r="D19" s="114"/>
    </row>
    <row r="20" spans="1:4" ht="30" customHeight="1">
      <c r="A20" s="115"/>
      <c r="B20" s="116"/>
      <c r="C20" s="116"/>
      <c r="D20" s="114"/>
    </row>
    <row r="21" spans="1:4" ht="30" customHeight="1">
      <c r="A21" s="115"/>
      <c r="B21" s="116"/>
      <c r="C21" s="116"/>
      <c r="D21" s="114"/>
    </row>
    <row r="22" spans="1:4" ht="30" customHeight="1">
      <c r="A22" s="113" t="s">
        <v>44</v>
      </c>
      <c r="B22" s="116">
        <v>921</v>
      </c>
      <c r="C22" s="116">
        <v>921</v>
      </c>
      <c r="D22" s="114"/>
    </row>
    <row r="23" spans="1:4" ht="30" customHeight="1" thickBot="1">
      <c r="A23" s="120" t="s">
        <v>45</v>
      </c>
      <c r="B23" s="146">
        <v>9094</v>
      </c>
      <c r="C23" s="146">
        <v>9094</v>
      </c>
      <c r="D23" s="121"/>
    </row>
  </sheetData>
  <mergeCells count="1">
    <mergeCell ref="A1:D1"/>
  </mergeCells>
  <phoneticPr fontId="4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26" sqref="Q26"/>
    </sheetView>
  </sheetViews>
  <sheetFormatPr defaultRowHeight="14.25"/>
  <sheetData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K46"/>
  <sheetViews>
    <sheetView workbookViewId="0">
      <pane xSplit="1" ySplit="3" topLeftCell="B25" activePane="bottomRight" state="frozen"/>
      <selection activeCell="X42" sqref="X42"/>
      <selection pane="topRight" activeCell="X42" sqref="X42"/>
      <selection pane="bottomLeft" activeCell="X42" sqref="X42"/>
      <selection pane="bottomRight" activeCell="C29" sqref="C29"/>
    </sheetView>
  </sheetViews>
  <sheetFormatPr defaultRowHeight="15.75"/>
  <cols>
    <col min="1" max="1" width="28.375" style="3" customWidth="1"/>
    <col min="2" max="5" width="12.375" style="3" customWidth="1"/>
    <col min="6" max="6" width="14.375" style="3" hidden="1" customWidth="1"/>
    <col min="7" max="16384" width="9" style="3"/>
  </cols>
  <sheetData>
    <row r="1" spans="1:7" s="191" customFormat="1" ht="30" customHeight="1">
      <c r="A1" s="281" t="s">
        <v>474</v>
      </c>
      <c r="B1" s="281"/>
      <c r="C1" s="281"/>
      <c r="D1" s="281"/>
      <c r="E1" s="281"/>
      <c r="F1" s="147"/>
    </row>
    <row r="2" spans="1:7" s="36" customFormat="1" ht="20.100000000000001" customHeight="1" thickBot="1">
      <c r="E2" s="96" t="s">
        <v>614</v>
      </c>
    </row>
    <row r="3" spans="1:7" ht="27.95" customHeight="1">
      <c r="A3" s="37" t="s">
        <v>55</v>
      </c>
      <c r="B3" s="30" t="s">
        <v>47</v>
      </c>
      <c r="C3" s="136" t="s">
        <v>594</v>
      </c>
      <c r="D3" s="30" t="s">
        <v>48</v>
      </c>
      <c r="E3" s="39" t="s">
        <v>56</v>
      </c>
      <c r="F3" s="250" t="s">
        <v>114</v>
      </c>
      <c r="G3" s="130"/>
    </row>
    <row r="4" spans="1:7" ht="21.95" customHeight="1">
      <c r="A4" s="40" t="s">
        <v>57</v>
      </c>
      <c r="B4" s="262">
        <v>10980</v>
      </c>
      <c r="C4" s="247">
        <v>8520</v>
      </c>
      <c r="D4" s="253">
        <f>C4/B4*100</f>
        <v>77.599999999999994</v>
      </c>
      <c r="E4" s="266">
        <f>+(C4-F4)/F4*100</f>
        <v>-12.95</v>
      </c>
      <c r="F4" s="251">
        <v>9787</v>
      </c>
    </row>
    <row r="5" spans="1:7" ht="21.95" customHeight="1">
      <c r="A5" s="40" t="s">
        <v>58</v>
      </c>
      <c r="B5" s="149">
        <v>0</v>
      </c>
      <c r="C5" s="149">
        <v>0</v>
      </c>
      <c r="D5" s="149">
        <v>0</v>
      </c>
      <c r="E5" s="150">
        <v>0</v>
      </c>
      <c r="F5" s="251"/>
    </row>
    <row r="6" spans="1:7" ht="21.95" customHeight="1">
      <c r="A6" s="40" t="s">
        <v>59</v>
      </c>
      <c r="B6" s="149">
        <v>0</v>
      </c>
      <c r="C6" s="149">
        <v>0</v>
      </c>
      <c r="D6" s="149">
        <v>0</v>
      </c>
      <c r="E6" s="150">
        <v>0</v>
      </c>
      <c r="F6" s="251"/>
    </row>
    <row r="7" spans="1:7" ht="21.95" customHeight="1">
      <c r="A7" s="40" t="s">
        <v>60</v>
      </c>
      <c r="B7" s="262">
        <f>2417-12</f>
        <v>2405</v>
      </c>
      <c r="C7" s="262">
        <v>2203</v>
      </c>
      <c r="D7" s="253">
        <f t="shared" ref="D7:D28" si="0">C7/B7*100</f>
        <v>91.6</v>
      </c>
      <c r="E7" s="266">
        <f t="shared" ref="E7:E15" si="1">+(C7-F7)/F7*100</f>
        <v>-22.13</v>
      </c>
      <c r="F7" s="251">
        <v>2829</v>
      </c>
    </row>
    <row r="8" spans="1:7" ht="21.95" customHeight="1">
      <c r="A8" s="40" t="s">
        <v>61</v>
      </c>
      <c r="B8" s="262">
        <f>5300-2500</f>
        <v>2800</v>
      </c>
      <c r="C8" s="262">
        <v>2800</v>
      </c>
      <c r="D8" s="253">
        <f t="shared" si="0"/>
        <v>100</v>
      </c>
      <c r="E8" s="266">
        <f t="shared" si="1"/>
        <v>18.64</v>
      </c>
      <c r="F8" s="251">
        <v>2360</v>
      </c>
    </row>
    <row r="9" spans="1:7" ht="21.95" customHeight="1">
      <c r="A9" s="40" t="s">
        <v>62</v>
      </c>
      <c r="B9" s="262">
        <f>5074-70</f>
        <v>5004</v>
      </c>
      <c r="C9" s="262">
        <v>3324</v>
      </c>
      <c r="D9" s="253">
        <f t="shared" si="0"/>
        <v>66.430000000000007</v>
      </c>
      <c r="E9" s="266">
        <f t="shared" si="1"/>
        <v>244.1</v>
      </c>
      <c r="F9" s="251">
        <v>966</v>
      </c>
    </row>
    <row r="10" spans="1:7" ht="21.95" customHeight="1">
      <c r="A10" s="40" t="s">
        <v>29</v>
      </c>
      <c r="B10" s="262">
        <f>2146-28</f>
        <v>2118</v>
      </c>
      <c r="C10" s="262">
        <v>1887</v>
      </c>
      <c r="D10" s="253">
        <f t="shared" si="0"/>
        <v>89.09</v>
      </c>
      <c r="E10" s="266">
        <f t="shared" si="1"/>
        <v>-29.48</v>
      </c>
      <c r="F10" s="251">
        <v>2676</v>
      </c>
    </row>
    <row r="11" spans="1:7" ht="21.95" customHeight="1">
      <c r="A11" s="40" t="s">
        <v>30</v>
      </c>
      <c r="B11" s="262">
        <f>2532-207</f>
        <v>2325</v>
      </c>
      <c r="C11" s="262">
        <v>2332</v>
      </c>
      <c r="D11" s="253">
        <f t="shared" si="0"/>
        <v>100.3</v>
      </c>
      <c r="E11" s="266">
        <f t="shared" si="1"/>
        <v>-41.85</v>
      </c>
      <c r="F11" s="251">
        <v>4010</v>
      </c>
    </row>
    <row r="12" spans="1:7" ht="21.95" customHeight="1">
      <c r="A12" s="40" t="s">
        <v>63</v>
      </c>
      <c r="B12" s="262">
        <v>1855</v>
      </c>
      <c r="C12" s="262">
        <v>973</v>
      </c>
      <c r="D12" s="253">
        <f t="shared" si="0"/>
        <v>52.45</v>
      </c>
      <c r="E12" s="266">
        <f t="shared" si="1"/>
        <v>-46.86</v>
      </c>
      <c r="F12" s="251">
        <v>1831</v>
      </c>
    </row>
    <row r="13" spans="1:7" ht="21.95" customHeight="1">
      <c r="A13" s="40" t="s">
        <v>31</v>
      </c>
      <c r="B13" s="262">
        <v>287</v>
      </c>
      <c r="C13" s="262">
        <v>235</v>
      </c>
      <c r="D13" s="253">
        <f t="shared" si="0"/>
        <v>81.88</v>
      </c>
      <c r="E13" s="266">
        <f t="shared" si="1"/>
        <v>-78.540000000000006</v>
      </c>
      <c r="F13" s="251">
        <v>1095</v>
      </c>
    </row>
    <row r="14" spans="1:7" ht="21.95" customHeight="1">
      <c r="A14" s="40" t="s">
        <v>32</v>
      </c>
      <c r="B14" s="262">
        <v>11354</v>
      </c>
      <c r="C14" s="262">
        <v>17226</v>
      </c>
      <c r="D14" s="253">
        <f t="shared" si="0"/>
        <v>151.72</v>
      </c>
      <c r="E14" s="266">
        <f t="shared" si="1"/>
        <v>-17.27</v>
      </c>
      <c r="F14" s="251">
        <v>20822</v>
      </c>
    </row>
    <row r="15" spans="1:7" ht="21.95" customHeight="1">
      <c r="A15" s="40" t="s">
        <v>33</v>
      </c>
      <c r="B15" s="262">
        <f>8534-331</f>
        <v>8203</v>
      </c>
      <c r="C15" s="262">
        <v>6524</v>
      </c>
      <c r="D15" s="253">
        <f t="shared" si="0"/>
        <v>79.53</v>
      </c>
      <c r="E15" s="266">
        <f t="shared" si="1"/>
        <v>44.08</v>
      </c>
      <c r="F15" s="251">
        <v>4528</v>
      </c>
    </row>
    <row r="16" spans="1:7" ht="21.95" customHeight="1">
      <c r="A16" s="40" t="s">
        <v>34</v>
      </c>
      <c r="B16" s="149">
        <v>0</v>
      </c>
      <c r="C16" s="247">
        <v>5</v>
      </c>
      <c r="D16" s="149">
        <v>0</v>
      </c>
      <c r="E16" s="266">
        <v>100</v>
      </c>
      <c r="F16" s="251">
        <v>0</v>
      </c>
    </row>
    <row r="17" spans="1:11" ht="21.95" customHeight="1">
      <c r="A17" s="40" t="s">
        <v>35</v>
      </c>
      <c r="B17" s="262">
        <v>34497</v>
      </c>
      <c r="C17" s="262">
        <v>29623</v>
      </c>
      <c r="D17" s="253">
        <f t="shared" si="0"/>
        <v>85.87</v>
      </c>
      <c r="E17" s="266">
        <f>+(C17-F17)/F17*100</f>
        <v>24.21</v>
      </c>
      <c r="F17" s="251">
        <v>23850</v>
      </c>
    </row>
    <row r="18" spans="1:11" ht="21.95" customHeight="1">
      <c r="A18" s="40" t="s">
        <v>36</v>
      </c>
      <c r="B18" s="149">
        <v>0</v>
      </c>
      <c r="C18" s="149">
        <v>0</v>
      </c>
      <c r="D18" s="149">
        <v>0</v>
      </c>
      <c r="E18" s="150">
        <v>0</v>
      </c>
      <c r="F18" s="251">
        <v>698</v>
      </c>
    </row>
    <row r="19" spans="1:11" ht="21.95" customHeight="1">
      <c r="A19" s="40" t="s">
        <v>64</v>
      </c>
      <c r="B19" s="149">
        <v>0</v>
      </c>
      <c r="C19" s="149">
        <v>0</v>
      </c>
      <c r="D19" s="149">
        <v>0</v>
      </c>
      <c r="E19" s="150">
        <v>0</v>
      </c>
      <c r="F19" s="251">
        <v>84</v>
      </c>
    </row>
    <row r="20" spans="1:11" ht="21.95" customHeight="1">
      <c r="A20" s="40" t="s">
        <v>65</v>
      </c>
      <c r="B20" s="149">
        <v>0</v>
      </c>
      <c r="C20" s="149">
        <v>0</v>
      </c>
      <c r="D20" s="149">
        <v>0</v>
      </c>
      <c r="E20" s="150">
        <v>0</v>
      </c>
      <c r="F20" s="251"/>
    </row>
    <row r="21" spans="1:11" ht="21.95" customHeight="1">
      <c r="A21" s="40" t="s">
        <v>595</v>
      </c>
      <c r="B21" s="262">
        <v>78</v>
      </c>
      <c r="C21" s="262">
        <v>42</v>
      </c>
      <c r="D21" s="253">
        <f t="shared" si="0"/>
        <v>53.85</v>
      </c>
      <c r="E21" s="266">
        <f>+(C21-F21)/F21*100</f>
        <v>-48.78</v>
      </c>
      <c r="F21" s="251">
        <v>82</v>
      </c>
    </row>
    <row r="22" spans="1:11" ht="21.95" customHeight="1">
      <c r="A22" s="40" t="s">
        <v>66</v>
      </c>
      <c r="B22" s="262">
        <f>4702-309</f>
        <v>4393</v>
      </c>
      <c r="C22" s="262">
        <v>3234</v>
      </c>
      <c r="D22" s="253">
        <f t="shared" si="0"/>
        <v>73.62</v>
      </c>
      <c r="E22" s="266">
        <f>+(C22-F22)/F22*100</f>
        <v>28.9</v>
      </c>
      <c r="F22" s="251">
        <v>2509</v>
      </c>
    </row>
    <row r="23" spans="1:11" ht="21.95" customHeight="1">
      <c r="A23" s="40" t="s">
        <v>67</v>
      </c>
      <c r="B23" s="149">
        <v>0</v>
      </c>
      <c r="C23" s="149">
        <v>0</v>
      </c>
      <c r="D23" s="149">
        <v>0</v>
      </c>
      <c r="E23" s="150">
        <v>0</v>
      </c>
      <c r="F23" s="251">
        <v>5</v>
      </c>
    </row>
    <row r="24" spans="1:11" ht="21.95" customHeight="1">
      <c r="A24" s="42" t="s">
        <v>21</v>
      </c>
      <c r="B24" s="262">
        <v>16039</v>
      </c>
      <c r="C24" s="247">
        <v>19667</v>
      </c>
      <c r="D24" s="253">
        <f t="shared" si="0"/>
        <v>122.62</v>
      </c>
      <c r="E24" s="266">
        <f>+(C24-F24)/F24*100</f>
        <v>4.9400000000000004</v>
      </c>
      <c r="F24" s="251">
        <v>18741</v>
      </c>
    </row>
    <row r="25" spans="1:11" ht="21.95" customHeight="1">
      <c r="A25" s="40" t="s">
        <v>37</v>
      </c>
      <c r="B25" s="262">
        <v>300</v>
      </c>
      <c r="C25" s="262">
        <v>325</v>
      </c>
      <c r="D25" s="253">
        <f t="shared" si="0"/>
        <v>108.33</v>
      </c>
      <c r="E25" s="266">
        <f>+(C25-F25)/F25*100</f>
        <v>83.62</v>
      </c>
      <c r="F25" s="251">
        <v>177</v>
      </c>
    </row>
    <row r="26" spans="1:11" ht="21.95" customHeight="1">
      <c r="A26" s="40"/>
      <c r="B26" s="264"/>
      <c r="C26" s="262"/>
      <c r="D26" s="253"/>
      <c r="E26" s="266"/>
      <c r="F26" s="132"/>
    </row>
    <row r="27" spans="1:11" ht="21.95" customHeight="1">
      <c r="A27" s="76" t="s">
        <v>596</v>
      </c>
      <c r="B27" s="149">
        <f>SUM(B3:B26)</f>
        <v>102638</v>
      </c>
      <c r="C27" s="149">
        <f>SUM(C3:C26)</f>
        <v>98920</v>
      </c>
      <c r="D27" s="253">
        <f t="shared" si="0"/>
        <v>96.38</v>
      </c>
      <c r="E27" s="266">
        <f>+(C27-F27)/F27*100</f>
        <v>1.93</v>
      </c>
      <c r="F27" s="132">
        <v>97050</v>
      </c>
    </row>
    <row r="28" spans="1:11" ht="21.95" customHeight="1">
      <c r="A28" s="75" t="s">
        <v>88</v>
      </c>
      <c r="B28" s="149">
        <v>3489</v>
      </c>
      <c r="C28" s="248">
        <v>3489</v>
      </c>
      <c r="D28" s="253">
        <f t="shared" si="0"/>
        <v>100</v>
      </c>
      <c r="E28" s="266">
        <f t="shared" ref="E28" si="2">+(C28-F28)/F28*100</f>
        <v>106.08</v>
      </c>
      <c r="F28" s="132">
        <v>1693</v>
      </c>
    </row>
    <row r="29" spans="1:11" ht="21.95" customHeight="1">
      <c r="A29" s="75"/>
      <c r="B29" s="149"/>
      <c r="C29" s="248"/>
      <c r="D29" s="267"/>
      <c r="E29" s="266"/>
      <c r="F29" s="132"/>
    </row>
    <row r="30" spans="1:11" ht="21.95" customHeight="1">
      <c r="A30" s="40"/>
      <c r="B30" s="264"/>
      <c r="C30" s="262"/>
      <c r="D30" s="253"/>
      <c r="E30" s="266"/>
      <c r="F30" s="132"/>
    </row>
    <row r="31" spans="1:11" ht="21.95" customHeight="1" thickBot="1">
      <c r="A31" s="43" t="s">
        <v>611</v>
      </c>
      <c r="B31" s="265">
        <f>SUM(B27:B30)</f>
        <v>106127</v>
      </c>
      <c r="C31" s="265">
        <f>SUM(C27:C30)</f>
        <v>102409</v>
      </c>
      <c r="D31" s="254">
        <f>C31/B31*100</f>
        <v>96.5</v>
      </c>
      <c r="E31" s="268">
        <f>+(C31-F31)/F31*100</f>
        <v>5.52</v>
      </c>
      <c r="F31" s="252">
        <f>SUM(F4:F25)</f>
        <v>97050</v>
      </c>
      <c r="K31" s="4"/>
    </row>
    <row r="32" spans="1:11" ht="21.95" customHeight="1">
      <c r="A32" s="5"/>
      <c r="B32" s="5"/>
      <c r="F32" s="5"/>
    </row>
    <row r="33" spans="1:6" ht="21.95" customHeight="1">
      <c r="A33" s="148"/>
      <c r="B33" s="148"/>
      <c r="C33" s="148"/>
      <c r="D33" s="148"/>
      <c r="E33" s="148"/>
      <c r="F33" s="148"/>
    </row>
    <row r="34" spans="1:6" ht="21.95" customHeight="1"/>
    <row r="35" spans="1:6" ht="21.95" customHeight="1"/>
    <row r="36" spans="1:6" ht="21.95" customHeight="1"/>
    <row r="46" spans="1:6">
      <c r="A46" s="6"/>
      <c r="B46" s="6"/>
    </row>
  </sheetData>
  <mergeCells count="1">
    <mergeCell ref="A1:E1"/>
  </mergeCells>
  <phoneticPr fontId="4" type="noConversion"/>
  <printOptions horizontalCentered="1"/>
  <pageMargins left="0.78740157480314965" right="0.78740157480314965" top="0.78740157480314965" bottom="0.78740157480314965" header="0.19685039370078741" footer="0.31496062992125984"/>
  <pageSetup paperSize="9" firstPageNumber="2" orientation="portrait" blackAndWhite="1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M42"/>
  <sheetViews>
    <sheetView topLeftCell="A13" workbookViewId="0">
      <selection activeCell="F22" sqref="F22"/>
    </sheetView>
  </sheetViews>
  <sheetFormatPr defaultRowHeight="15.75"/>
  <cols>
    <col min="1" max="1" width="29.625" style="16" customWidth="1"/>
    <col min="2" max="2" width="10.625" style="16" customWidth="1"/>
    <col min="3" max="3" width="27.875" style="16" customWidth="1"/>
    <col min="4" max="4" width="10.625" style="16" customWidth="1"/>
    <col min="5" max="5" width="14.5" style="16" customWidth="1"/>
    <col min="6" max="16384" width="9" style="16"/>
  </cols>
  <sheetData>
    <row r="1" spans="1:13" s="189" customFormat="1" ht="30" customHeight="1">
      <c r="A1" s="282" t="s">
        <v>603</v>
      </c>
      <c r="B1" s="282"/>
      <c r="C1" s="282"/>
      <c r="D1" s="282"/>
    </row>
    <row r="2" spans="1:13" s="196" customFormat="1" ht="20.100000000000001" customHeight="1" thickBot="1">
      <c r="A2" s="36"/>
      <c r="B2" s="197"/>
      <c r="C2" s="36"/>
      <c r="D2" s="96" t="s">
        <v>614</v>
      </c>
    </row>
    <row r="3" spans="1:13" ht="30.2" customHeight="1">
      <c r="A3" s="283" t="s">
        <v>73</v>
      </c>
      <c r="B3" s="284"/>
      <c r="C3" s="284" t="s">
        <v>74</v>
      </c>
      <c r="D3" s="285"/>
      <c r="E3" s="19"/>
      <c r="F3" s="19"/>
      <c r="G3" s="19"/>
      <c r="H3" s="19"/>
      <c r="I3" s="19"/>
      <c r="J3" s="19"/>
      <c r="K3" s="19"/>
      <c r="L3" s="19"/>
      <c r="M3" s="19"/>
    </row>
    <row r="4" spans="1:13" ht="30.2" customHeight="1">
      <c r="A4" s="79" t="s">
        <v>75</v>
      </c>
      <c r="B4" s="80" t="s">
        <v>334</v>
      </c>
      <c r="C4" s="81" t="s">
        <v>75</v>
      </c>
      <c r="D4" s="82" t="s">
        <v>334</v>
      </c>
      <c r="E4" s="19"/>
      <c r="F4" s="19"/>
      <c r="G4" s="19"/>
      <c r="H4" s="19"/>
      <c r="I4" s="19"/>
      <c r="J4" s="19"/>
      <c r="K4" s="19"/>
      <c r="L4" s="19"/>
      <c r="M4" s="19"/>
    </row>
    <row r="5" spans="1:13" ht="30.2" customHeight="1">
      <c r="A5" s="83" t="s">
        <v>76</v>
      </c>
      <c r="B5" s="61">
        <f>本级收执!C27</f>
        <v>105118</v>
      </c>
      <c r="C5" s="84" t="s">
        <v>89</v>
      </c>
      <c r="D5" s="85">
        <f>SUM(D6:D7)</f>
        <v>102409</v>
      </c>
      <c r="E5" s="19"/>
      <c r="F5" s="19"/>
      <c r="G5" s="19"/>
      <c r="H5" s="19"/>
      <c r="I5" s="19"/>
      <c r="J5" s="19"/>
      <c r="K5" s="19"/>
      <c r="L5" s="19"/>
      <c r="M5" s="19"/>
    </row>
    <row r="6" spans="1:13" ht="30.2" customHeight="1">
      <c r="A6" s="86" t="s">
        <v>77</v>
      </c>
      <c r="B6" s="61">
        <f>+B7+B12+B20</f>
        <v>21063</v>
      </c>
      <c r="C6" s="84" t="s">
        <v>464</v>
      </c>
      <c r="D6" s="85">
        <f>本级支执!C27</f>
        <v>98920</v>
      </c>
      <c r="E6" s="19"/>
      <c r="F6" s="19"/>
      <c r="G6" s="19"/>
      <c r="H6" s="19"/>
      <c r="I6" s="19"/>
      <c r="J6" s="19"/>
      <c r="K6" s="19"/>
      <c r="L6" s="19"/>
      <c r="M6" s="19"/>
    </row>
    <row r="7" spans="1:13" ht="30.2" customHeight="1">
      <c r="A7" s="86" t="s">
        <v>451</v>
      </c>
      <c r="B7" s="87">
        <f>SUM(B8:B11)</f>
        <v>14949</v>
      </c>
      <c r="C7" s="84" t="s">
        <v>463</v>
      </c>
      <c r="D7" s="85">
        <v>3489</v>
      </c>
      <c r="E7" s="19"/>
      <c r="F7" s="19"/>
      <c r="G7" s="19"/>
      <c r="H7" s="19"/>
      <c r="I7" s="19"/>
      <c r="J7" s="19"/>
      <c r="K7" s="19"/>
      <c r="L7" s="19"/>
      <c r="M7" s="19"/>
    </row>
    <row r="8" spans="1:13" ht="30.2" customHeight="1">
      <c r="A8" s="86" t="s">
        <v>592</v>
      </c>
      <c r="B8" s="87">
        <v>354</v>
      </c>
      <c r="C8" s="84" t="s">
        <v>78</v>
      </c>
      <c r="D8" s="85">
        <f>SUM(D9:D12)</f>
        <v>31024</v>
      </c>
      <c r="E8" s="19"/>
      <c r="F8" s="19"/>
      <c r="G8" s="19"/>
      <c r="H8" s="19"/>
      <c r="I8" s="19"/>
      <c r="J8" s="19"/>
      <c r="K8" s="19"/>
      <c r="L8" s="19"/>
      <c r="M8" s="19"/>
    </row>
    <row r="9" spans="1:13" ht="30.2" customHeight="1">
      <c r="A9" s="86" t="s">
        <v>454</v>
      </c>
      <c r="B9" s="87">
        <v>101</v>
      </c>
      <c r="C9" s="84" t="s">
        <v>465</v>
      </c>
      <c r="D9" s="85">
        <v>30322</v>
      </c>
      <c r="E9" s="19"/>
      <c r="F9" s="19"/>
      <c r="G9" s="19"/>
      <c r="H9" s="19"/>
      <c r="I9" s="19"/>
      <c r="J9" s="19"/>
      <c r="K9" s="19"/>
      <c r="L9" s="19"/>
      <c r="M9" s="19"/>
    </row>
    <row r="10" spans="1:13" ht="30.2" customHeight="1">
      <c r="A10" s="86" t="s">
        <v>455</v>
      </c>
      <c r="B10" s="87">
        <f>5876+3315+5303</f>
        <v>14494</v>
      </c>
      <c r="C10" s="84" t="s">
        <v>466</v>
      </c>
      <c r="D10" s="85">
        <v>248</v>
      </c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30" hidden="1" customHeight="1">
      <c r="A11" s="86" t="s">
        <v>79</v>
      </c>
      <c r="B11" s="87"/>
      <c r="C11" s="84" t="s">
        <v>80</v>
      </c>
      <c r="D11" s="85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30.2" customHeight="1">
      <c r="A12" s="86" t="s">
        <v>452</v>
      </c>
      <c r="B12" s="61">
        <f>SUM(B13:B19)</f>
        <v>2625</v>
      </c>
      <c r="C12" s="84" t="s">
        <v>467</v>
      </c>
      <c r="D12" s="85">
        <v>454</v>
      </c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.2" customHeight="1">
      <c r="A13" s="86" t="s">
        <v>456</v>
      </c>
      <c r="B13" s="61"/>
      <c r="C13" s="89" t="s">
        <v>90</v>
      </c>
      <c r="D13" s="85">
        <v>6600</v>
      </c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30.2" customHeight="1">
      <c r="A14" s="86" t="s">
        <v>457</v>
      </c>
      <c r="B14" s="87">
        <v>175</v>
      </c>
      <c r="C14" s="90" t="s">
        <v>81</v>
      </c>
      <c r="D14" s="85">
        <v>10000</v>
      </c>
      <c r="E14" s="19"/>
      <c r="F14" s="19"/>
      <c r="G14" s="19"/>
      <c r="H14" s="19"/>
      <c r="I14" s="19"/>
      <c r="J14" s="19"/>
      <c r="K14" s="19"/>
      <c r="L14" s="19"/>
      <c r="M14" s="19"/>
    </row>
    <row r="15" spans="1:13" ht="30.2" customHeight="1">
      <c r="A15" s="86" t="s">
        <v>458</v>
      </c>
      <c r="B15" s="61">
        <v>15</v>
      </c>
      <c r="C15" s="89" t="s">
        <v>91</v>
      </c>
      <c r="D15" s="85">
        <f>B25-D5-D8-D13-D14</f>
        <v>4495</v>
      </c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30.2" customHeight="1">
      <c r="A16" s="86" t="s">
        <v>459</v>
      </c>
      <c r="B16" s="122">
        <v>1133</v>
      </c>
      <c r="C16" s="84"/>
      <c r="D16" s="85"/>
      <c r="E16" s="19"/>
      <c r="F16" s="19"/>
      <c r="G16" s="19"/>
      <c r="H16" s="19"/>
      <c r="I16" s="19"/>
      <c r="J16" s="19"/>
      <c r="K16" s="19"/>
      <c r="L16" s="19"/>
      <c r="M16" s="19"/>
    </row>
    <row r="17" spans="1:13" ht="30.2" customHeight="1">
      <c r="A17" s="86" t="s">
        <v>460</v>
      </c>
      <c r="B17" s="61">
        <v>224</v>
      </c>
      <c r="C17" s="91"/>
      <c r="D17" s="85"/>
      <c r="E17" s="19"/>
      <c r="F17" s="19"/>
      <c r="G17" s="19"/>
      <c r="H17" s="19"/>
      <c r="I17" s="19"/>
      <c r="J17" s="19"/>
      <c r="K17" s="19"/>
      <c r="L17" s="19"/>
      <c r="M17" s="19"/>
    </row>
    <row r="18" spans="1:13" ht="30" hidden="1" customHeight="1">
      <c r="A18" s="86" t="s">
        <v>82</v>
      </c>
      <c r="B18" s="61"/>
      <c r="C18" s="84"/>
      <c r="D18" s="85"/>
      <c r="E18" s="19"/>
      <c r="F18" s="19"/>
      <c r="G18" s="19"/>
      <c r="H18" s="19"/>
      <c r="I18" s="19"/>
      <c r="J18" s="19"/>
      <c r="K18" s="19"/>
      <c r="L18" s="19"/>
      <c r="M18" s="19"/>
    </row>
    <row r="19" spans="1:13" ht="30.2" customHeight="1">
      <c r="A19" s="86" t="s">
        <v>461</v>
      </c>
      <c r="B19" s="61">
        <f>2625-B17-B16-B15-B14</f>
        <v>1078</v>
      </c>
      <c r="C19" s="90"/>
      <c r="D19" s="85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30.2" customHeight="1">
      <c r="A20" s="86" t="s">
        <v>462</v>
      </c>
      <c r="B20" s="61">
        <v>3489</v>
      </c>
      <c r="C20" s="90"/>
      <c r="D20" s="85"/>
      <c r="E20" s="19"/>
      <c r="F20" s="19"/>
      <c r="G20" s="19"/>
      <c r="H20" s="19"/>
      <c r="I20" s="19"/>
      <c r="J20" s="19"/>
      <c r="K20" s="19"/>
      <c r="L20" s="19"/>
      <c r="M20" s="19"/>
    </row>
    <row r="21" spans="1:13" ht="30.2" customHeight="1">
      <c r="A21" s="86" t="s">
        <v>328</v>
      </c>
      <c r="B21" s="61">
        <v>5500</v>
      </c>
      <c r="C21" s="90"/>
      <c r="D21" s="85"/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30.2" customHeight="1">
      <c r="A22" s="86" t="s">
        <v>329</v>
      </c>
      <c r="B22" s="88"/>
      <c r="C22" s="90"/>
      <c r="D22" s="85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30.2" customHeight="1">
      <c r="A23" s="86" t="s">
        <v>330</v>
      </c>
      <c r="B23" s="87">
        <v>20000</v>
      </c>
      <c r="C23" s="90"/>
      <c r="D23" s="85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30.2" customHeight="1">
      <c r="A24" s="86" t="s">
        <v>331</v>
      </c>
      <c r="B24" s="87">
        <v>2847</v>
      </c>
      <c r="C24" s="90"/>
      <c r="D24" s="85"/>
      <c r="E24" s="19"/>
      <c r="F24" s="19"/>
      <c r="G24" s="19"/>
      <c r="H24" s="19"/>
      <c r="I24" s="19"/>
      <c r="J24" s="19"/>
      <c r="K24" s="19"/>
      <c r="L24" s="19"/>
      <c r="M24" s="19"/>
    </row>
    <row r="25" spans="1:13" ht="30.2" customHeight="1" thickBot="1">
      <c r="A25" s="92" t="s">
        <v>83</v>
      </c>
      <c r="B25" s="93">
        <f>SUM(B5,B6,B22,B23,B24,B21)</f>
        <v>154528</v>
      </c>
      <c r="C25" s="94" t="s">
        <v>84</v>
      </c>
      <c r="D25" s="95">
        <f>+D5+D8+D13+D14+D15</f>
        <v>154528</v>
      </c>
      <c r="E25" s="19"/>
      <c r="F25" s="20"/>
      <c r="G25" s="19"/>
      <c r="H25" s="19"/>
      <c r="I25" s="19"/>
      <c r="J25" s="19"/>
      <c r="K25" s="19"/>
      <c r="L25" s="19"/>
      <c r="M25" s="19"/>
    </row>
    <row r="26" spans="1:13">
      <c r="A26" s="19"/>
      <c r="B26" s="19"/>
      <c r="C26" s="19"/>
      <c r="D26" s="20"/>
      <c r="E26" s="19"/>
      <c r="F26" s="19"/>
      <c r="G26" s="19"/>
      <c r="H26" s="19"/>
      <c r="I26" s="19"/>
      <c r="J26" s="19"/>
      <c r="K26" s="19"/>
      <c r="L26" s="19"/>
      <c r="M26" s="19"/>
    </row>
    <row r="27" spans="1:1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</sheetData>
  <mergeCells count="3">
    <mergeCell ref="A1:D1"/>
    <mergeCell ref="A3:B3"/>
    <mergeCell ref="C3:D3"/>
  </mergeCells>
  <phoneticPr fontId="4" type="noConversion"/>
  <printOptions horizontalCentered="1"/>
  <pageMargins left="0.78740157480314965" right="0.78740157480314965" top="0.78740157480314965" bottom="0.78740157480314965" header="0.19685039370078741" footer="0.31496062992125984"/>
  <pageSetup paperSize="9" firstPageNumber="8" orientation="portrait" blackAndWhite="1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G26"/>
  <sheetViews>
    <sheetView showZeros="0" workbookViewId="0">
      <pane xSplit="1" ySplit="3" topLeftCell="B10" activePane="bottomRight" state="frozen"/>
      <selection activeCell="X42" sqref="X42"/>
      <selection pane="topRight" activeCell="X42" sqref="X42"/>
      <selection pane="bottomLeft" activeCell="X42" sqref="X42"/>
      <selection pane="bottomRight" activeCell="D15" sqref="D15"/>
    </sheetView>
  </sheetViews>
  <sheetFormatPr defaultRowHeight="15.75"/>
  <cols>
    <col min="1" max="1" width="27.375" style="7" customWidth="1"/>
    <col min="2" max="2" width="12.625" style="8" customWidth="1"/>
    <col min="3" max="5" width="12.625" style="7" customWidth="1"/>
    <col min="6" max="16384" width="9" style="7"/>
  </cols>
  <sheetData>
    <row r="1" spans="1:5" s="194" customFormat="1" ht="30" customHeight="1">
      <c r="A1" s="286" t="s">
        <v>473</v>
      </c>
      <c r="B1" s="286"/>
      <c r="C1" s="286"/>
      <c r="D1" s="286"/>
      <c r="E1" s="286"/>
    </row>
    <row r="2" spans="1:5" s="200" customFormat="1" ht="20.100000000000001" customHeight="1" thickBot="1">
      <c r="A2" s="45"/>
      <c r="B2" s="46"/>
      <c r="C2" s="45"/>
      <c r="D2" s="287" t="s">
        <v>39</v>
      </c>
      <c r="E2" s="287"/>
    </row>
    <row r="3" spans="1:5" ht="30.2" customHeight="1">
      <c r="A3" s="29" t="s">
        <v>68</v>
      </c>
      <c r="B3" s="30" t="s">
        <v>47</v>
      </c>
      <c r="C3" s="30" t="s">
        <v>334</v>
      </c>
      <c r="D3" s="133" t="s">
        <v>69</v>
      </c>
      <c r="E3" s="32" t="s">
        <v>70</v>
      </c>
    </row>
    <row r="4" spans="1:5" ht="30.2" customHeight="1">
      <c r="A4" s="47" t="s">
        <v>22</v>
      </c>
      <c r="B4" s="48"/>
      <c r="C4" s="33"/>
      <c r="D4" s="49"/>
      <c r="E4" s="51"/>
    </row>
    <row r="5" spans="1:5" ht="30.2" customHeight="1">
      <c r="A5" s="47" t="s">
        <v>23</v>
      </c>
      <c r="B5" s="48">
        <v>4000</v>
      </c>
      <c r="C5" s="33">
        <v>3499</v>
      </c>
      <c r="D5" s="49">
        <f t="shared" ref="D5:D23" si="0">C5/B5*100</f>
        <v>87.48</v>
      </c>
      <c r="E5" s="51">
        <v>76.010000000000005</v>
      </c>
    </row>
    <row r="6" spans="1:5" ht="30.2" customHeight="1">
      <c r="A6" s="47" t="s">
        <v>24</v>
      </c>
      <c r="B6" s="48">
        <v>800</v>
      </c>
      <c r="C6" s="33">
        <v>332</v>
      </c>
      <c r="D6" s="49">
        <f t="shared" si="0"/>
        <v>41.5</v>
      </c>
      <c r="E6" s="51">
        <v>-22.97</v>
      </c>
    </row>
    <row r="7" spans="1:5" ht="30.2" customHeight="1">
      <c r="A7" s="47" t="s">
        <v>25</v>
      </c>
      <c r="B7" s="48">
        <v>67200</v>
      </c>
      <c r="C7" s="61">
        <f>59267+5290+715</f>
        <v>65272</v>
      </c>
      <c r="D7" s="49">
        <f t="shared" si="0"/>
        <v>97.13</v>
      </c>
      <c r="E7" s="51">
        <v>95.19</v>
      </c>
    </row>
    <row r="8" spans="1:5" ht="30.2" customHeight="1">
      <c r="A8" s="47" t="s">
        <v>26</v>
      </c>
      <c r="B8" s="33">
        <v>10000</v>
      </c>
      <c r="C8" s="33">
        <v>13111</v>
      </c>
      <c r="D8" s="49">
        <f t="shared" si="0"/>
        <v>131.11000000000001</v>
      </c>
      <c r="E8" s="51">
        <v>100</v>
      </c>
    </row>
    <row r="9" spans="1:5" ht="30.2" customHeight="1">
      <c r="A9" s="47" t="s">
        <v>27</v>
      </c>
      <c r="B9" s="33"/>
      <c r="C9" s="33"/>
      <c r="D9" s="49"/>
      <c r="E9" s="51"/>
    </row>
    <row r="10" spans="1:5" ht="30.2" customHeight="1">
      <c r="A10" s="47"/>
      <c r="B10" s="33"/>
      <c r="C10" s="33"/>
      <c r="D10" s="49"/>
      <c r="E10" s="51"/>
    </row>
    <row r="11" spans="1:5" ht="30.2" customHeight="1">
      <c r="A11" s="47"/>
      <c r="B11" s="33"/>
      <c r="C11" s="33"/>
      <c r="D11" s="49"/>
      <c r="E11" s="51"/>
    </row>
    <row r="12" spans="1:5" ht="30.2" customHeight="1">
      <c r="A12" s="47"/>
      <c r="B12" s="33"/>
      <c r="C12" s="33"/>
      <c r="D12" s="49"/>
      <c r="E12" s="51"/>
    </row>
    <row r="13" spans="1:5" ht="30.2" customHeight="1">
      <c r="A13" s="47"/>
      <c r="B13" s="33"/>
      <c r="C13" s="33"/>
      <c r="D13" s="49"/>
      <c r="E13" s="51"/>
    </row>
    <row r="14" spans="1:5" ht="30.2" customHeight="1">
      <c r="A14" s="134" t="s">
        <v>116</v>
      </c>
      <c r="B14" s="33">
        <f>SUM(B4:B13)</f>
        <v>82000</v>
      </c>
      <c r="C14" s="33">
        <f t="shared" ref="C14" si="1">SUM(C4:C13)</f>
        <v>82214</v>
      </c>
      <c r="D14" s="49">
        <f>C14/B14*100</f>
        <v>100.26</v>
      </c>
      <c r="E14" s="51">
        <v>126.95</v>
      </c>
    </row>
    <row r="15" spans="1:5" ht="30.2" customHeight="1">
      <c r="A15" s="47" t="s">
        <v>120</v>
      </c>
      <c r="B15" s="33">
        <v>148</v>
      </c>
      <c r="C15" s="33">
        <v>750</v>
      </c>
      <c r="D15" s="49">
        <f t="shared" si="0"/>
        <v>506.76</v>
      </c>
      <c r="E15" s="51">
        <v>89.87</v>
      </c>
    </row>
    <row r="16" spans="1:5" ht="30.2" customHeight="1">
      <c r="A16" s="47" t="s">
        <v>121</v>
      </c>
      <c r="B16" s="33">
        <v>17600</v>
      </c>
      <c r="C16" s="33">
        <v>17600</v>
      </c>
      <c r="D16" s="49">
        <f t="shared" si="0"/>
        <v>100</v>
      </c>
      <c r="E16" s="51">
        <v>100</v>
      </c>
    </row>
    <row r="17" spans="1:7" ht="30.2" customHeight="1">
      <c r="A17" s="47" t="s">
        <v>122</v>
      </c>
      <c r="B17" s="33">
        <v>9058</v>
      </c>
      <c r="C17" s="33">
        <v>9058</v>
      </c>
      <c r="D17" s="49">
        <f t="shared" si="0"/>
        <v>100</v>
      </c>
      <c r="E17" s="51">
        <v>58.58</v>
      </c>
    </row>
    <row r="18" spans="1:7" ht="30.2" customHeight="1">
      <c r="A18" s="47"/>
      <c r="B18" s="33"/>
      <c r="C18" s="33"/>
      <c r="D18" s="49"/>
      <c r="E18" s="51"/>
    </row>
    <row r="19" spans="1:7" ht="30.2" customHeight="1">
      <c r="A19" s="47"/>
      <c r="B19" s="33"/>
      <c r="C19" s="33"/>
      <c r="D19" s="49"/>
      <c r="E19" s="51"/>
    </row>
    <row r="20" spans="1:7" ht="30.2" customHeight="1">
      <c r="A20" s="47"/>
      <c r="B20" s="33"/>
      <c r="C20" s="33"/>
      <c r="D20" s="49"/>
      <c r="E20" s="51"/>
    </row>
    <row r="21" spans="1:7" ht="30.2" customHeight="1">
      <c r="A21" s="47"/>
      <c r="B21" s="33"/>
      <c r="C21" s="33"/>
      <c r="D21" s="49"/>
      <c r="E21" s="51"/>
    </row>
    <row r="22" spans="1:7" ht="30.2" customHeight="1">
      <c r="A22" s="47"/>
      <c r="B22" s="33"/>
      <c r="C22" s="33"/>
      <c r="D22" s="49"/>
      <c r="E22" s="51"/>
    </row>
    <row r="23" spans="1:7" ht="30.2" customHeight="1" thickBot="1">
      <c r="A23" s="52" t="s">
        <v>611</v>
      </c>
      <c r="B23" s="53">
        <f>B14+B15+B16+B17</f>
        <v>108806</v>
      </c>
      <c r="C23" s="53">
        <f>C14+C15+C16+C17</f>
        <v>109622</v>
      </c>
      <c r="D23" s="54">
        <f t="shared" si="0"/>
        <v>100.75</v>
      </c>
      <c r="E23" s="55">
        <v>158.94999999999999</v>
      </c>
    </row>
    <row r="24" spans="1:7" ht="114.75" customHeight="1">
      <c r="A24" s="288"/>
      <c r="B24" s="288"/>
      <c r="C24" s="288"/>
      <c r="D24" s="288"/>
      <c r="E24" s="288"/>
    </row>
    <row r="26" spans="1:7">
      <c r="G26" s="140">
        <f>C23-B23</f>
        <v>816</v>
      </c>
    </row>
  </sheetData>
  <mergeCells count="3">
    <mergeCell ref="A1:E1"/>
    <mergeCell ref="D2:E2"/>
    <mergeCell ref="A24:E24"/>
  </mergeCells>
  <phoneticPr fontId="4" type="noConversion"/>
  <printOptions horizontalCentered="1"/>
  <pageMargins left="0.78740157480314965" right="0.78740157480314965" top="0.78740157480314965" bottom="0.78740157480314965" header="0.19685039370078741" footer="0.31496062992125984"/>
  <pageSetup paperSize="9" firstPageNumber="3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F26"/>
  <sheetViews>
    <sheetView showZeros="0" workbookViewId="0">
      <pane xSplit="1" ySplit="3" topLeftCell="B4" activePane="bottomRight" state="frozen"/>
      <selection activeCell="X42" sqref="X42"/>
      <selection pane="topRight" activeCell="X42" sqref="X42"/>
      <selection pane="bottomLeft" activeCell="X42" sqref="X42"/>
      <selection pane="bottomRight" activeCell="H15" sqref="H15"/>
    </sheetView>
  </sheetViews>
  <sheetFormatPr defaultRowHeight="15.75"/>
  <cols>
    <col min="1" max="1" width="27.5" style="10" customWidth="1"/>
    <col min="2" max="5" width="12.625" style="10" customWidth="1"/>
    <col min="6" max="6" width="0" style="10" hidden="1" customWidth="1"/>
    <col min="7" max="16384" width="9" style="10"/>
  </cols>
  <sheetData>
    <row r="1" spans="1:6" s="193" customFormat="1" ht="30" customHeight="1">
      <c r="A1" s="289" t="s">
        <v>472</v>
      </c>
      <c r="B1" s="289"/>
      <c r="C1" s="289"/>
      <c r="D1" s="289"/>
      <c r="E1" s="289"/>
    </row>
    <row r="2" spans="1:6" s="56" customFormat="1" ht="20.100000000000001" customHeight="1" thickBot="1">
      <c r="E2" s="96" t="s">
        <v>614</v>
      </c>
    </row>
    <row r="3" spans="1:6" s="9" customFormat="1" ht="30.2" customHeight="1">
      <c r="A3" s="37" t="s">
        <v>55</v>
      </c>
      <c r="B3" s="57" t="s">
        <v>47</v>
      </c>
      <c r="C3" s="57" t="s">
        <v>334</v>
      </c>
      <c r="D3" s="58" t="s">
        <v>69</v>
      </c>
      <c r="E3" s="59" t="s">
        <v>56</v>
      </c>
      <c r="F3" s="9" t="s">
        <v>115</v>
      </c>
    </row>
    <row r="4" spans="1:6" s="9" customFormat="1" ht="30.2" customHeight="1">
      <c r="A4" s="60" t="s">
        <v>29</v>
      </c>
      <c r="B4" s="116">
        <v>0</v>
      </c>
      <c r="C4" s="61">
        <v>21</v>
      </c>
      <c r="D4" s="50">
        <v>100</v>
      </c>
      <c r="E4" s="41">
        <f>(C4-F4)/F4*100</f>
        <v>-43.24</v>
      </c>
      <c r="F4" s="9">
        <v>37</v>
      </c>
    </row>
    <row r="5" spans="1:6" s="9" customFormat="1" ht="30.2" customHeight="1">
      <c r="A5" s="60" t="s">
        <v>30</v>
      </c>
      <c r="B5" s="33">
        <v>105</v>
      </c>
      <c r="C5" s="61">
        <v>266</v>
      </c>
      <c r="D5" s="50">
        <f t="shared" ref="D5" si="0">+C5/B5*100</f>
        <v>253.33</v>
      </c>
      <c r="E5" s="41">
        <f t="shared" ref="E5:E15" si="1">(C5-F5)/F5*100</f>
        <v>12.24</v>
      </c>
      <c r="F5" s="9">
        <f>3+234</f>
        <v>237</v>
      </c>
    </row>
    <row r="6" spans="1:6" s="9" customFormat="1" ht="30.2" customHeight="1">
      <c r="A6" s="60" t="s">
        <v>31</v>
      </c>
      <c r="B6" s="116">
        <v>0</v>
      </c>
      <c r="C6" s="116">
        <v>0</v>
      </c>
      <c r="D6" s="116">
        <v>0</v>
      </c>
      <c r="E6" s="276">
        <v>0</v>
      </c>
    </row>
    <row r="7" spans="1:6" s="9" customFormat="1" ht="30.2" customHeight="1">
      <c r="A7" s="60" t="s">
        <v>32</v>
      </c>
      <c r="B7" s="48">
        <f>77459</f>
        <v>77459</v>
      </c>
      <c r="C7" s="61">
        <f>90883-12302-970</f>
        <v>77611</v>
      </c>
      <c r="D7" s="50">
        <f>+C7/B7*100</f>
        <v>100.2</v>
      </c>
      <c r="E7" s="41">
        <f t="shared" si="1"/>
        <v>136.24</v>
      </c>
      <c r="F7" s="9">
        <f>1352+31497+4</f>
        <v>32853</v>
      </c>
    </row>
    <row r="8" spans="1:6" s="9" customFormat="1" ht="30.2" customHeight="1">
      <c r="A8" s="60" t="s">
        <v>33</v>
      </c>
      <c r="B8" s="116">
        <v>0</v>
      </c>
      <c r="C8" s="61">
        <v>33</v>
      </c>
      <c r="D8" s="50">
        <v>100</v>
      </c>
      <c r="E8" s="41">
        <f t="shared" si="1"/>
        <v>560</v>
      </c>
      <c r="F8" s="9">
        <f>5</f>
        <v>5</v>
      </c>
    </row>
    <row r="9" spans="1:6" s="9" customFormat="1" ht="30.2" customHeight="1">
      <c r="A9" s="60" t="s">
        <v>34</v>
      </c>
      <c r="B9" s="116">
        <v>0</v>
      </c>
      <c r="C9" s="116">
        <v>0</v>
      </c>
      <c r="D9" s="116">
        <v>0</v>
      </c>
      <c r="E9" s="276">
        <v>0</v>
      </c>
    </row>
    <row r="10" spans="1:6" s="9" customFormat="1" ht="30.2" customHeight="1">
      <c r="A10" s="60" t="s">
        <v>35</v>
      </c>
      <c r="B10" s="116">
        <v>0</v>
      </c>
      <c r="C10" s="116">
        <v>0</v>
      </c>
      <c r="D10" s="116">
        <v>0</v>
      </c>
      <c r="E10" s="276">
        <v>0</v>
      </c>
      <c r="F10" s="9">
        <v>19</v>
      </c>
    </row>
    <row r="11" spans="1:6" s="9" customFormat="1" ht="30.2" customHeight="1">
      <c r="A11" s="60" t="s">
        <v>36</v>
      </c>
      <c r="B11" s="116">
        <v>0</v>
      </c>
      <c r="C11" s="33">
        <v>135</v>
      </c>
      <c r="D11" s="50">
        <v>100</v>
      </c>
      <c r="E11" s="41">
        <v>100</v>
      </c>
    </row>
    <row r="12" spans="1:6" s="9" customFormat="1" ht="30.2" customHeight="1">
      <c r="A12" s="60" t="s">
        <v>37</v>
      </c>
      <c r="B12" s="33">
        <v>20</v>
      </c>
      <c r="C12" s="33">
        <v>358</v>
      </c>
      <c r="D12" s="50">
        <f t="shared" ref="D12" si="2">+C12/B12*100</f>
        <v>1790</v>
      </c>
      <c r="E12" s="41">
        <f t="shared" si="1"/>
        <v>331.33</v>
      </c>
      <c r="F12" s="9">
        <f>1+82</f>
        <v>83</v>
      </c>
    </row>
    <row r="13" spans="1:6" s="9" customFormat="1" ht="30.2" customHeight="1">
      <c r="A13" s="60" t="s">
        <v>38</v>
      </c>
      <c r="B13" s="33">
        <v>9800</v>
      </c>
      <c r="C13" s="33">
        <v>9776</v>
      </c>
      <c r="D13" s="50">
        <f t="shared" ref="D13" si="3">+C13/B13*100</f>
        <v>99.76</v>
      </c>
      <c r="E13" s="41">
        <v>100</v>
      </c>
    </row>
    <row r="14" spans="1:6" s="9" customFormat="1" ht="30.2" customHeight="1">
      <c r="A14" s="60"/>
      <c r="B14" s="33"/>
      <c r="C14" s="33"/>
      <c r="D14" s="50"/>
      <c r="E14" s="41"/>
    </row>
    <row r="15" spans="1:6" s="9" customFormat="1" ht="30.2" customHeight="1">
      <c r="A15" s="277" t="s">
        <v>117</v>
      </c>
      <c r="B15" s="33">
        <f>SUM(B4:B14)</f>
        <v>87384</v>
      </c>
      <c r="C15" s="33">
        <f>SUM(C4:C14)</f>
        <v>88200</v>
      </c>
      <c r="D15" s="50">
        <f>+C15/B15*100</f>
        <v>100.93</v>
      </c>
      <c r="E15" s="41">
        <f t="shared" si="1"/>
        <v>165.39</v>
      </c>
      <c r="F15" s="9">
        <v>33234</v>
      </c>
    </row>
    <row r="16" spans="1:6" s="9" customFormat="1" ht="30.2" customHeight="1">
      <c r="A16" s="60" t="s">
        <v>123</v>
      </c>
      <c r="B16" s="33">
        <f>SUM(B17:B18)</f>
        <v>20080</v>
      </c>
      <c r="C16" s="33">
        <f>SUM(C17:C18)</f>
        <v>20080</v>
      </c>
      <c r="D16" s="50">
        <v>100</v>
      </c>
      <c r="E16" s="276">
        <v>0</v>
      </c>
    </row>
    <row r="17" spans="1:6" s="9" customFormat="1" ht="30.2" customHeight="1">
      <c r="A17" s="60" t="s">
        <v>118</v>
      </c>
      <c r="B17" s="33">
        <v>20000</v>
      </c>
      <c r="C17" s="33">
        <v>20000</v>
      </c>
      <c r="D17" s="50">
        <v>100</v>
      </c>
      <c r="E17" s="276">
        <v>0</v>
      </c>
    </row>
    <row r="18" spans="1:6" s="9" customFormat="1" ht="30.2" customHeight="1">
      <c r="A18" s="60" t="s">
        <v>119</v>
      </c>
      <c r="B18" s="33">
        <v>80</v>
      </c>
      <c r="C18" s="33">
        <v>80</v>
      </c>
      <c r="D18" s="50">
        <v>100</v>
      </c>
      <c r="E18" s="276">
        <v>0</v>
      </c>
    </row>
    <row r="19" spans="1:6" s="9" customFormat="1" ht="30.2" customHeight="1">
      <c r="A19" s="60" t="s">
        <v>124</v>
      </c>
      <c r="B19" s="33">
        <v>1342</v>
      </c>
      <c r="C19" s="33">
        <v>1342</v>
      </c>
      <c r="D19" s="50">
        <v>100</v>
      </c>
      <c r="E19" s="276">
        <v>0</v>
      </c>
    </row>
    <row r="20" spans="1:6" s="9" customFormat="1" ht="30.2" customHeight="1">
      <c r="A20" s="60"/>
      <c r="B20" s="33"/>
      <c r="C20" s="33"/>
      <c r="D20" s="50"/>
      <c r="E20" s="41"/>
    </row>
    <row r="21" spans="1:6" s="9" customFormat="1" ht="30.2" customHeight="1">
      <c r="A21" s="60"/>
      <c r="B21" s="33"/>
      <c r="C21" s="33"/>
      <c r="D21" s="50"/>
      <c r="E21" s="41"/>
    </row>
    <row r="22" spans="1:6" s="9" customFormat="1" ht="30.2" customHeight="1">
      <c r="A22" s="60"/>
      <c r="B22" s="33"/>
      <c r="C22" s="33"/>
      <c r="D22" s="50"/>
      <c r="E22" s="41"/>
    </row>
    <row r="23" spans="1:6" s="9" customFormat="1" ht="30.2" customHeight="1" thickBot="1">
      <c r="A23" s="62" t="s">
        <v>611</v>
      </c>
      <c r="B23" s="35">
        <f>B15+B16+B19</f>
        <v>108806</v>
      </c>
      <c r="C23" s="35">
        <f>C15+C16+C19</f>
        <v>109622</v>
      </c>
      <c r="D23" s="63">
        <f t="shared" ref="D23" si="4">+C23/B23*100</f>
        <v>100.75</v>
      </c>
      <c r="E23" s="44">
        <f>(C23-F23)/F23*100</f>
        <v>229.85</v>
      </c>
      <c r="F23" s="9">
        <f>SUM(F4:F13)</f>
        <v>33234</v>
      </c>
    </row>
    <row r="24" spans="1:6" s="9" customFormat="1" ht="32.1" customHeight="1">
      <c r="A24" s="290"/>
      <c r="B24" s="291"/>
      <c r="C24" s="291"/>
      <c r="D24" s="291"/>
      <c r="E24" s="291"/>
    </row>
    <row r="25" spans="1:6" ht="32.1" customHeight="1">
      <c r="B25" s="131">
        <f>B23-本级基金收执!B23</f>
        <v>0</v>
      </c>
      <c r="C25" s="131">
        <f>C23-本级基金收执!C23</f>
        <v>0</v>
      </c>
    </row>
    <row r="26" spans="1:6">
      <c r="C26" s="131">
        <f>C23-本级基金收执!C23</f>
        <v>0</v>
      </c>
    </row>
  </sheetData>
  <mergeCells count="2">
    <mergeCell ref="A1:E1"/>
    <mergeCell ref="A24:E24"/>
  </mergeCells>
  <phoneticPr fontId="4" type="noConversion"/>
  <printOptions horizontalCentered="1"/>
  <pageMargins left="0.78740157480314965" right="0.78740157480314965" top="0.78740157480314965" bottom="0.78740157480314965" header="0.19685039370078741" footer="0.31496062992125984"/>
  <pageSetup paperSize="9" firstPageNumber="4" orientation="portrait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D23"/>
  <sheetViews>
    <sheetView workbookViewId="0">
      <selection activeCell="X42" sqref="X42"/>
    </sheetView>
  </sheetViews>
  <sheetFormatPr defaultRowHeight="14.25"/>
  <cols>
    <col min="1" max="1" width="30.625" customWidth="1"/>
    <col min="2" max="4" width="15.625" customWidth="1"/>
  </cols>
  <sheetData>
    <row r="1" spans="1:4" s="189" customFormat="1" ht="30" customHeight="1">
      <c r="A1" s="292" t="s">
        <v>471</v>
      </c>
      <c r="B1" s="292"/>
      <c r="C1" s="292"/>
      <c r="D1" s="292"/>
    </row>
    <row r="2" spans="1:4" s="196" customFormat="1" ht="20.100000000000001" customHeight="1" thickBot="1">
      <c r="A2" s="108"/>
      <c r="B2" s="108"/>
      <c r="C2" s="108"/>
      <c r="D2" s="96" t="s">
        <v>614</v>
      </c>
    </row>
    <row r="3" spans="1:4" ht="36" customHeight="1">
      <c r="A3" s="109" t="s">
        <v>40</v>
      </c>
      <c r="B3" s="110" t="s">
        <v>28</v>
      </c>
      <c r="C3" s="111" t="s">
        <v>95</v>
      </c>
      <c r="D3" s="112" t="s">
        <v>96</v>
      </c>
    </row>
    <row r="4" spans="1:4" ht="30.2" customHeight="1">
      <c r="A4" s="113" t="s">
        <v>41</v>
      </c>
      <c r="B4" s="269">
        <f>SUM(C4)</f>
        <v>7017</v>
      </c>
      <c r="C4" s="269">
        <v>7017</v>
      </c>
      <c r="D4" s="114"/>
    </row>
    <row r="5" spans="1:4" ht="30.2" customHeight="1">
      <c r="A5" s="113" t="s">
        <v>42</v>
      </c>
      <c r="B5" s="269">
        <f>SUM(C5)</f>
        <v>6296</v>
      </c>
      <c r="C5" s="269">
        <f>SUM(C6:C11)</f>
        <v>6296</v>
      </c>
      <c r="D5" s="114"/>
    </row>
    <row r="6" spans="1:4" ht="30.2" customHeight="1">
      <c r="A6" s="115" t="s">
        <v>97</v>
      </c>
      <c r="B6" s="269">
        <f>SUM(C6)</f>
        <v>1690</v>
      </c>
      <c r="C6" s="269">
        <v>1690</v>
      </c>
      <c r="D6" s="114"/>
    </row>
    <row r="7" spans="1:4" ht="30.2" customHeight="1">
      <c r="A7" s="115" t="s">
        <v>100</v>
      </c>
      <c r="B7" s="269">
        <f t="shared" ref="B7:B17" si="0">SUM(C7)</f>
        <v>5</v>
      </c>
      <c r="C7" s="269">
        <v>5</v>
      </c>
      <c r="D7" s="114"/>
    </row>
    <row r="8" spans="1:4" ht="30.2" customHeight="1">
      <c r="A8" s="115" t="s">
        <v>101</v>
      </c>
      <c r="B8" s="269">
        <f t="shared" si="0"/>
        <v>4601</v>
      </c>
      <c r="C8" s="269">
        <v>4601</v>
      </c>
      <c r="D8" s="117"/>
    </row>
    <row r="9" spans="1:4" ht="30.2" customHeight="1">
      <c r="A9" s="115" t="s">
        <v>102</v>
      </c>
      <c r="B9" s="269">
        <f t="shared" si="0"/>
        <v>0</v>
      </c>
      <c r="C9" s="270">
        <v>0</v>
      </c>
      <c r="D9" s="114"/>
    </row>
    <row r="10" spans="1:4" ht="30.2" customHeight="1">
      <c r="A10" s="115" t="s">
        <v>103</v>
      </c>
      <c r="B10" s="269">
        <f t="shared" si="0"/>
        <v>0</v>
      </c>
      <c r="C10" s="269">
        <v>0</v>
      </c>
      <c r="D10" s="119"/>
    </row>
    <row r="11" spans="1:4" ht="30.2" customHeight="1">
      <c r="A11" s="115" t="s">
        <v>104</v>
      </c>
      <c r="B11" s="269">
        <f t="shared" si="0"/>
        <v>0</v>
      </c>
      <c r="C11" s="269">
        <v>0</v>
      </c>
      <c r="D11" s="114"/>
    </row>
    <row r="12" spans="1:4" ht="30.2" customHeight="1">
      <c r="A12" s="113" t="s">
        <v>43</v>
      </c>
      <c r="B12" s="269">
        <f t="shared" si="0"/>
        <v>5140</v>
      </c>
      <c r="C12" s="269">
        <f>SUM(C13:C18)</f>
        <v>5140</v>
      </c>
      <c r="D12" s="114"/>
    </row>
    <row r="13" spans="1:4" ht="30.2" customHeight="1">
      <c r="A13" s="115" t="s">
        <v>98</v>
      </c>
      <c r="B13" s="269">
        <f t="shared" si="0"/>
        <v>4811</v>
      </c>
      <c r="C13" s="269">
        <v>4811</v>
      </c>
      <c r="D13" s="114"/>
    </row>
    <row r="14" spans="1:4" ht="30.2" customHeight="1">
      <c r="A14" s="115" t="s">
        <v>105</v>
      </c>
      <c r="B14" s="269">
        <f t="shared" si="0"/>
        <v>329</v>
      </c>
      <c r="C14" s="269">
        <v>329</v>
      </c>
      <c r="D14" s="114"/>
    </row>
    <row r="15" spans="1:4" ht="30.2" customHeight="1">
      <c r="A15" s="115" t="s">
        <v>106</v>
      </c>
      <c r="B15" s="269">
        <f t="shared" si="0"/>
        <v>0</v>
      </c>
      <c r="C15" s="269">
        <v>0</v>
      </c>
      <c r="D15" s="114"/>
    </row>
    <row r="16" spans="1:4" ht="30.2" customHeight="1">
      <c r="A16" s="115" t="s">
        <v>107</v>
      </c>
      <c r="B16" s="269">
        <f t="shared" si="0"/>
        <v>0</v>
      </c>
      <c r="C16" s="269">
        <v>0</v>
      </c>
      <c r="D16" s="114"/>
    </row>
    <row r="17" spans="1:4" ht="30.2" customHeight="1">
      <c r="A17" s="115" t="s">
        <v>108</v>
      </c>
      <c r="B17" s="269">
        <f t="shared" si="0"/>
        <v>0</v>
      </c>
      <c r="C17" s="269">
        <v>0</v>
      </c>
      <c r="D17" s="114"/>
    </row>
    <row r="18" spans="1:4" ht="30.2" customHeight="1">
      <c r="A18" s="115"/>
      <c r="B18" s="269"/>
      <c r="C18" s="269"/>
      <c r="D18" s="114"/>
    </row>
    <row r="19" spans="1:4" ht="30.2" customHeight="1">
      <c r="A19" s="115"/>
      <c r="B19" s="269"/>
      <c r="C19" s="269"/>
      <c r="D19" s="114"/>
    </row>
    <row r="20" spans="1:4" ht="30.2" customHeight="1">
      <c r="A20" s="115"/>
      <c r="B20" s="269"/>
      <c r="C20" s="269"/>
      <c r="D20" s="114"/>
    </row>
    <row r="21" spans="1:4" ht="30.2" customHeight="1">
      <c r="A21" s="115"/>
      <c r="B21" s="269"/>
      <c r="C21" s="269"/>
      <c r="D21" s="114"/>
    </row>
    <row r="22" spans="1:4" ht="30.2" customHeight="1">
      <c r="A22" s="113" t="s">
        <v>44</v>
      </c>
      <c r="B22" s="269">
        <f>B5-B12</f>
        <v>1156</v>
      </c>
      <c r="C22" s="269">
        <f>C5-C12</f>
        <v>1156</v>
      </c>
      <c r="D22" s="114"/>
    </row>
    <row r="23" spans="1:4" ht="30.2" customHeight="1" thickBot="1">
      <c r="A23" s="120" t="s">
        <v>45</v>
      </c>
      <c r="B23" s="271">
        <f>B4+B22</f>
        <v>8173</v>
      </c>
      <c r="C23" s="271">
        <f>C4+C22</f>
        <v>8173</v>
      </c>
      <c r="D23" s="121"/>
    </row>
  </sheetData>
  <mergeCells count="1">
    <mergeCell ref="A1:D1"/>
  </mergeCells>
  <phoneticPr fontId="4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M42"/>
  <sheetViews>
    <sheetView showGridLines="0" showZeros="0" tabSelected="1" workbookViewId="0">
      <pane xSplit="1" ySplit="3" topLeftCell="B22" activePane="bottomRight" state="frozen"/>
      <selection activeCell="X42" sqref="X42"/>
      <selection pane="topRight" activeCell="X42" sqref="X42"/>
      <selection pane="bottomLeft" activeCell="X42" sqref="X42"/>
      <selection pane="bottomRight" activeCell="C44" sqref="C44"/>
    </sheetView>
  </sheetViews>
  <sheetFormatPr defaultColWidth="9.25" defaultRowHeight="15.75"/>
  <cols>
    <col min="1" max="1" width="30.375" style="11" customWidth="1"/>
    <col min="2" max="3" width="15.75" style="12" customWidth="1"/>
    <col min="4" max="4" width="15.75" style="11" customWidth="1"/>
    <col min="5" max="6" width="9.25" style="11"/>
    <col min="7" max="8" width="9.25" style="11" hidden="1" customWidth="1"/>
    <col min="9" max="16384" width="9.25" style="11"/>
  </cols>
  <sheetData>
    <row r="1" spans="1:13" s="192" customFormat="1" ht="30" customHeight="1">
      <c r="A1" s="293" t="s">
        <v>604</v>
      </c>
      <c r="B1" s="293"/>
      <c r="C1" s="293"/>
      <c r="D1" s="293"/>
    </row>
    <row r="2" spans="1:13" s="64" customFormat="1" ht="20.100000000000001" customHeight="1" thickBot="1">
      <c r="B2" s="65"/>
      <c r="C2" s="65"/>
      <c r="D2" s="96" t="s">
        <v>614</v>
      </c>
    </row>
    <row r="3" spans="1:13" ht="30" customHeight="1">
      <c r="A3" s="152" t="s">
        <v>68</v>
      </c>
      <c r="B3" s="153" t="s">
        <v>125</v>
      </c>
      <c r="C3" s="153" t="s">
        <v>126</v>
      </c>
      <c r="D3" s="154" t="s">
        <v>71</v>
      </c>
      <c r="E3" s="18"/>
      <c r="F3" s="18"/>
      <c r="G3" s="18"/>
      <c r="H3" s="18"/>
      <c r="I3" s="18"/>
      <c r="J3" s="18"/>
      <c r="K3" s="18"/>
      <c r="L3" s="18"/>
      <c r="M3" s="18"/>
    </row>
    <row r="4" spans="1:13" ht="17.45" customHeight="1">
      <c r="A4" s="66" t="s">
        <v>1</v>
      </c>
      <c r="B4" s="125">
        <f>SUM(B5:B17)</f>
        <v>74016</v>
      </c>
      <c r="C4" s="125">
        <f>SUM(C5:C17)</f>
        <v>92351</v>
      </c>
      <c r="D4" s="202">
        <f>+(C4-B4)/B4*100</f>
        <v>24.77</v>
      </c>
      <c r="E4" s="18"/>
      <c r="F4" s="18"/>
      <c r="G4" s="18"/>
      <c r="H4" s="18"/>
      <c r="I4" s="18"/>
      <c r="J4" s="18"/>
      <c r="K4" s="18"/>
      <c r="L4" s="18"/>
      <c r="M4" s="18"/>
    </row>
    <row r="5" spans="1:13" ht="17.45" customHeight="1">
      <c r="A5" s="67" t="s">
        <v>49</v>
      </c>
      <c r="B5" s="125">
        <v>21607</v>
      </c>
      <c r="C5" s="201">
        <v>26600</v>
      </c>
      <c r="D5" s="202">
        <f>+(C5-B5)/B5*100</f>
        <v>23.11</v>
      </c>
      <c r="E5" s="18"/>
      <c r="F5" s="18"/>
      <c r="G5" s="18"/>
      <c r="H5" s="18"/>
      <c r="I5" s="18"/>
      <c r="J5" s="18"/>
      <c r="K5" s="18"/>
      <c r="L5" s="18"/>
      <c r="M5" s="18"/>
    </row>
    <row r="6" spans="1:13" ht="17.45" customHeight="1">
      <c r="A6" s="67" t="s">
        <v>50</v>
      </c>
      <c r="B6" s="125">
        <v>923</v>
      </c>
      <c r="C6" s="201">
        <v>1150</v>
      </c>
      <c r="D6" s="202">
        <f>+(C6-B6)/B6*100</f>
        <v>24.59</v>
      </c>
      <c r="E6" s="18"/>
      <c r="F6" s="18"/>
      <c r="G6" s="18">
        <f>+B5+B6</f>
        <v>22530</v>
      </c>
      <c r="H6" s="18">
        <f>+C5/G6</f>
        <v>1.18064802485575</v>
      </c>
      <c r="I6" s="18"/>
      <c r="J6" s="18"/>
      <c r="K6" s="18"/>
      <c r="L6" s="18"/>
      <c r="M6" s="18"/>
    </row>
    <row r="7" spans="1:13" ht="17.45" customHeight="1">
      <c r="A7" s="67" t="s">
        <v>51</v>
      </c>
      <c r="B7" s="125">
        <v>7958</v>
      </c>
      <c r="C7" s="201">
        <v>9900</v>
      </c>
      <c r="D7" s="202">
        <f t="shared" ref="D7:D39" si="0">+(C7-B7)/B7*100</f>
        <v>24.4</v>
      </c>
      <c r="E7" s="18"/>
      <c r="F7" s="18"/>
      <c r="G7" s="18"/>
      <c r="H7" s="18"/>
      <c r="I7" s="18"/>
      <c r="J7" s="18"/>
      <c r="K7" s="18"/>
      <c r="L7" s="18"/>
      <c r="M7" s="18"/>
    </row>
    <row r="8" spans="1:13" ht="17.45" customHeight="1">
      <c r="A8" s="67" t="s">
        <v>52</v>
      </c>
      <c r="B8" s="125">
        <v>4801</v>
      </c>
      <c r="C8" s="201">
        <v>5950</v>
      </c>
      <c r="D8" s="202">
        <f t="shared" si="0"/>
        <v>23.93</v>
      </c>
      <c r="E8" s="18"/>
      <c r="F8" s="18"/>
      <c r="G8" s="18"/>
      <c r="H8" s="18"/>
      <c r="I8" s="18"/>
      <c r="J8" s="18"/>
      <c r="K8" s="18"/>
      <c r="L8" s="18"/>
      <c r="M8" s="18"/>
    </row>
    <row r="9" spans="1:13" ht="17.45" customHeight="1">
      <c r="A9" s="67" t="s">
        <v>53</v>
      </c>
      <c r="B9" s="125">
        <v>10</v>
      </c>
      <c r="C9" s="201">
        <v>10</v>
      </c>
      <c r="D9" s="204">
        <f t="shared" si="0"/>
        <v>0</v>
      </c>
      <c r="E9" s="18"/>
      <c r="F9" s="18"/>
      <c r="G9" s="18"/>
      <c r="H9" s="18"/>
      <c r="I9" s="18"/>
      <c r="J9" s="18"/>
      <c r="K9" s="18"/>
      <c r="L9" s="18"/>
      <c r="M9" s="18"/>
    </row>
    <row r="10" spans="1:13" ht="17.45" customHeight="1">
      <c r="A10" s="67" t="s">
        <v>2</v>
      </c>
      <c r="B10" s="125">
        <v>5313</v>
      </c>
      <c r="C10" s="201">
        <v>6800</v>
      </c>
      <c r="D10" s="202">
        <f t="shared" si="0"/>
        <v>27.99</v>
      </c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17.45" customHeight="1">
      <c r="A11" s="67" t="s">
        <v>3</v>
      </c>
      <c r="B11" s="125">
        <v>5641</v>
      </c>
      <c r="C11" s="201">
        <v>6800</v>
      </c>
      <c r="D11" s="202">
        <f t="shared" si="0"/>
        <v>20.55</v>
      </c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17.45" customHeight="1">
      <c r="A12" s="67" t="s">
        <v>4</v>
      </c>
      <c r="B12" s="125">
        <v>1371</v>
      </c>
      <c r="C12" s="201">
        <f>1694-13</f>
        <v>1681</v>
      </c>
      <c r="D12" s="202">
        <f t="shared" si="0"/>
        <v>22.61</v>
      </c>
      <c r="E12" s="18"/>
      <c r="F12" s="18"/>
      <c r="G12" s="18"/>
      <c r="H12" s="18"/>
      <c r="I12" s="18"/>
      <c r="J12" s="18"/>
      <c r="K12" s="18"/>
      <c r="L12" s="18"/>
      <c r="M12" s="18"/>
    </row>
    <row r="13" spans="1:13" ht="17.45" customHeight="1">
      <c r="A13" s="67" t="s">
        <v>54</v>
      </c>
      <c r="B13" s="125">
        <v>12479</v>
      </c>
      <c r="C13" s="201">
        <v>12460</v>
      </c>
      <c r="D13" s="204">
        <f t="shared" si="0"/>
        <v>0</v>
      </c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17.45" customHeight="1">
      <c r="A14" s="67" t="s">
        <v>5</v>
      </c>
      <c r="B14" s="125">
        <v>9638</v>
      </c>
      <c r="C14" s="201">
        <v>11900</v>
      </c>
      <c r="D14" s="202">
        <f t="shared" si="0"/>
        <v>23.47</v>
      </c>
      <c r="E14" s="18"/>
      <c r="F14" s="18"/>
      <c r="G14" s="18"/>
      <c r="H14" s="18"/>
      <c r="I14" s="18"/>
      <c r="J14" s="18"/>
      <c r="K14" s="18"/>
      <c r="L14" s="18"/>
      <c r="M14" s="18"/>
    </row>
    <row r="15" spans="1:13" ht="17.45" customHeight="1">
      <c r="A15" s="67" t="s">
        <v>6</v>
      </c>
      <c r="B15" s="125">
        <v>2784</v>
      </c>
      <c r="C15" s="201">
        <v>3400</v>
      </c>
      <c r="D15" s="202">
        <f t="shared" si="0"/>
        <v>22.13</v>
      </c>
      <c r="E15" s="18"/>
      <c r="F15" s="18"/>
      <c r="G15" s="18"/>
      <c r="H15" s="18"/>
      <c r="I15" s="18"/>
      <c r="J15" s="18"/>
      <c r="K15" s="18"/>
      <c r="L15" s="18"/>
      <c r="M15" s="18"/>
    </row>
    <row r="16" spans="1:13" ht="17.45" customHeight="1">
      <c r="A16" s="67" t="s">
        <v>7</v>
      </c>
      <c r="B16" s="125">
        <v>26</v>
      </c>
      <c r="C16" s="201">
        <v>2500</v>
      </c>
      <c r="D16" s="202">
        <f t="shared" si="0"/>
        <v>9515.3799999999992</v>
      </c>
      <c r="E16" s="18"/>
      <c r="F16" s="18"/>
      <c r="G16" s="18"/>
      <c r="H16" s="18"/>
      <c r="I16" s="18"/>
      <c r="J16" s="18"/>
      <c r="K16" s="18"/>
      <c r="L16" s="18"/>
      <c r="M16" s="18"/>
    </row>
    <row r="17" spans="1:13" ht="17.45" customHeight="1">
      <c r="A17" s="67" t="s">
        <v>8</v>
      </c>
      <c r="B17" s="125">
        <v>1465</v>
      </c>
      <c r="C17" s="201">
        <v>3200</v>
      </c>
      <c r="D17" s="202">
        <f t="shared" si="0"/>
        <v>118.43</v>
      </c>
      <c r="E17" s="18"/>
      <c r="F17" s="18"/>
      <c r="G17" s="18"/>
      <c r="H17" s="18"/>
      <c r="I17" s="18"/>
      <c r="J17" s="18"/>
      <c r="K17" s="18"/>
      <c r="L17" s="18"/>
      <c r="M17" s="18"/>
    </row>
    <row r="18" spans="1:13" ht="17.45" customHeight="1">
      <c r="A18" s="66" t="s">
        <v>9</v>
      </c>
      <c r="B18" s="125">
        <f>SUM(B19:B26)</f>
        <v>31102</v>
      </c>
      <c r="C18" s="125">
        <f>SUM(C19:C26)</f>
        <v>6900</v>
      </c>
      <c r="D18" s="202">
        <f t="shared" si="0"/>
        <v>-77.81</v>
      </c>
      <c r="E18" s="18"/>
      <c r="F18" s="18"/>
      <c r="G18" s="18"/>
      <c r="H18" s="18"/>
      <c r="I18" s="18"/>
      <c r="J18" s="18"/>
      <c r="K18" s="18"/>
      <c r="L18" s="18"/>
      <c r="M18" s="18"/>
    </row>
    <row r="19" spans="1:13" ht="17.45" customHeight="1">
      <c r="A19" s="67" t="s">
        <v>10</v>
      </c>
      <c r="B19" s="125">
        <v>8011</v>
      </c>
      <c r="C19" s="201">
        <v>4500</v>
      </c>
      <c r="D19" s="202">
        <f t="shared" si="0"/>
        <v>-43.83</v>
      </c>
      <c r="E19" s="18"/>
      <c r="F19" s="18"/>
      <c r="G19" s="18"/>
      <c r="H19" s="18"/>
      <c r="I19" s="18"/>
      <c r="J19" s="18"/>
      <c r="K19" s="18"/>
      <c r="L19" s="18"/>
      <c r="M19" s="18"/>
    </row>
    <row r="20" spans="1:13" ht="17.45" customHeight="1">
      <c r="A20" s="67" t="s">
        <v>11</v>
      </c>
      <c r="B20" s="125">
        <v>2123</v>
      </c>
      <c r="C20" s="201">
        <v>1500</v>
      </c>
      <c r="D20" s="202">
        <f t="shared" si="0"/>
        <v>-29.35</v>
      </c>
      <c r="E20" s="18"/>
      <c r="F20" s="18"/>
      <c r="G20" s="18"/>
      <c r="H20" s="18"/>
      <c r="I20" s="18"/>
      <c r="J20" s="18"/>
      <c r="K20" s="18"/>
      <c r="L20" s="18"/>
      <c r="M20" s="18"/>
    </row>
    <row r="21" spans="1:13" ht="17.45" customHeight="1">
      <c r="A21" s="67" t="s">
        <v>12</v>
      </c>
      <c r="B21" s="125">
        <v>550</v>
      </c>
      <c r="C21" s="201">
        <v>400</v>
      </c>
      <c r="D21" s="202">
        <f t="shared" si="0"/>
        <v>-27.27</v>
      </c>
      <c r="E21" s="18"/>
      <c r="F21" s="18"/>
      <c r="G21" s="18"/>
      <c r="H21" s="18"/>
      <c r="I21" s="18"/>
      <c r="J21" s="18"/>
      <c r="K21" s="18"/>
      <c r="L21" s="18"/>
      <c r="M21" s="18"/>
    </row>
    <row r="22" spans="1:13" ht="17.45" customHeight="1">
      <c r="A22" s="67" t="s">
        <v>13</v>
      </c>
      <c r="B22" s="149" t="s">
        <v>113</v>
      </c>
      <c r="C22" s="201">
        <v>0</v>
      </c>
      <c r="D22" s="204">
        <v>0</v>
      </c>
      <c r="E22" s="18"/>
      <c r="F22" s="18"/>
      <c r="G22" s="18"/>
      <c r="H22" s="18"/>
      <c r="I22" s="18"/>
      <c r="J22" s="18"/>
      <c r="K22" s="18"/>
      <c r="L22" s="18"/>
      <c r="M22" s="18"/>
    </row>
    <row r="23" spans="1:13" ht="17.45" customHeight="1">
      <c r="A23" s="67" t="s">
        <v>14</v>
      </c>
      <c r="B23" s="125">
        <v>16826</v>
      </c>
      <c r="C23" s="201">
        <v>500</v>
      </c>
      <c r="D23" s="202">
        <f t="shared" si="0"/>
        <v>-97.03</v>
      </c>
      <c r="E23" s="18"/>
      <c r="F23" s="18"/>
      <c r="G23" s="18"/>
      <c r="H23" s="18"/>
      <c r="I23" s="18"/>
      <c r="J23" s="18"/>
      <c r="K23" s="18"/>
      <c r="L23" s="18"/>
      <c r="M23" s="18"/>
    </row>
    <row r="24" spans="1:13" ht="17.45" customHeight="1">
      <c r="A24" s="67" t="s">
        <v>15</v>
      </c>
      <c r="B24" s="125">
        <v>0</v>
      </c>
      <c r="C24" s="125">
        <v>0</v>
      </c>
      <c r="D24" s="204">
        <v>0</v>
      </c>
      <c r="E24" s="18"/>
      <c r="F24" s="18"/>
      <c r="G24" s="18"/>
      <c r="H24" s="18"/>
      <c r="I24" s="18"/>
      <c r="J24" s="18"/>
      <c r="K24" s="18"/>
      <c r="L24" s="18"/>
      <c r="M24" s="18"/>
    </row>
    <row r="25" spans="1:13" ht="17.45" customHeight="1">
      <c r="A25" s="67" t="s">
        <v>16</v>
      </c>
      <c r="B25" s="125">
        <v>3545</v>
      </c>
      <c r="C25" s="201">
        <v>0</v>
      </c>
      <c r="D25" s="202">
        <f t="shared" si="0"/>
        <v>-100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7.45" customHeight="1">
      <c r="A26" s="67" t="s">
        <v>476</v>
      </c>
      <c r="B26" s="125">
        <v>47</v>
      </c>
      <c r="C26" s="125">
        <v>0</v>
      </c>
      <c r="D26" s="204">
        <v>0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3" ht="17.45" customHeight="1">
      <c r="A27" s="68" t="s">
        <v>17</v>
      </c>
      <c r="B27" s="125">
        <f>+B4+B18</f>
        <v>105118</v>
      </c>
      <c r="C27" s="125">
        <f>+C4+C18</f>
        <v>99251</v>
      </c>
      <c r="D27" s="202">
        <f t="shared" si="0"/>
        <v>-5.58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1:13" ht="17.45" customHeight="1">
      <c r="A28" s="66" t="s">
        <v>18</v>
      </c>
      <c r="B28" s="125">
        <f>SUM(B29:B31)</f>
        <v>57381</v>
      </c>
      <c r="C28" s="125">
        <f>SUM(C29:C31)</f>
        <v>70964</v>
      </c>
      <c r="D28" s="202">
        <f t="shared" si="0"/>
        <v>23.67</v>
      </c>
      <c r="E28" s="18"/>
      <c r="F28" s="18"/>
      <c r="G28" s="18"/>
      <c r="H28" s="18"/>
      <c r="I28" s="18"/>
      <c r="J28" s="18"/>
      <c r="K28" s="18"/>
      <c r="L28" s="18"/>
      <c r="M28" s="18"/>
    </row>
    <row r="29" spans="1:13" ht="17.45" customHeight="1">
      <c r="A29" s="67" t="s">
        <v>477</v>
      </c>
      <c r="B29" s="125">
        <v>28809</v>
      </c>
      <c r="C29" s="201">
        <v>35467</v>
      </c>
      <c r="D29" s="202">
        <f t="shared" si="0"/>
        <v>23.11</v>
      </c>
      <c r="E29" s="18"/>
      <c r="F29" s="18"/>
      <c r="G29" s="18"/>
      <c r="H29" s="18"/>
      <c r="I29" s="18"/>
      <c r="J29" s="18"/>
      <c r="K29" s="18"/>
      <c r="L29" s="18"/>
      <c r="M29" s="18"/>
    </row>
    <row r="30" spans="1:13" ht="17.45" customHeight="1">
      <c r="A30" s="67" t="s">
        <v>478</v>
      </c>
      <c r="B30" s="125">
        <v>1231</v>
      </c>
      <c r="C30" s="125">
        <v>1533</v>
      </c>
      <c r="D30" s="202">
        <f t="shared" si="0"/>
        <v>24.53</v>
      </c>
      <c r="E30" s="18"/>
      <c r="F30" s="18"/>
      <c r="G30" s="18"/>
      <c r="H30" s="18"/>
      <c r="I30" s="18"/>
      <c r="J30" s="18"/>
      <c r="K30" s="18"/>
      <c r="L30" s="18"/>
      <c r="M30" s="18"/>
    </row>
    <row r="31" spans="1:13" ht="17.45" customHeight="1">
      <c r="A31" s="67" t="s">
        <v>479</v>
      </c>
      <c r="B31" s="125">
        <v>27341</v>
      </c>
      <c r="C31" s="201">
        <v>33964</v>
      </c>
      <c r="D31" s="202">
        <f t="shared" si="0"/>
        <v>24.22</v>
      </c>
      <c r="E31" s="18"/>
      <c r="F31" s="18"/>
      <c r="G31" s="18"/>
      <c r="H31" s="18"/>
      <c r="I31" s="18"/>
      <c r="J31" s="18"/>
      <c r="K31" s="18"/>
      <c r="L31" s="18"/>
      <c r="M31" s="18"/>
    </row>
    <row r="32" spans="1:13" ht="17.45" customHeight="1">
      <c r="A32" s="66" t="s">
        <v>19</v>
      </c>
      <c r="B32" s="125">
        <f>SUM(B33:B37)</f>
        <v>18330</v>
      </c>
      <c r="C32" s="125">
        <f>SUM(C33:C37)</f>
        <v>21385</v>
      </c>
      <c r="D32" s="202">
        <f t="shared" si="0"/>
        <v>16.670000000000002</v>
      </c>
      <c r="E32" s="18"/>
      <c r="F32" s="18"/>
      <c r="G32" s="18"/>
      <c r="H32" s="18"/>
      <c r="I32" s="18"/>
      <c r="J32" s="18"/>
      <c r="K32" s="18"/>
      <c r="L32" s="18"/>
      <c r="M32" s="18"/>
    </row>
    <row r="33" spans="1:13" ht="17.45" customHeight="1">
      <c r="A33" s="67" t="s">
        <v>480</v>
      </c>
      <c r="B33" s="125">
        <v>7202</v>
      </c>
      <c r="C33" s="201">
        <v>8866</v>
      </c>
      <c r="D33" s="202">
        <f t="shared" si="0"/>
        <v>23.1</v>
      </c>
      <c r="E33" s="18"/>
      <c r="F33" s="18"/>
      <c r="G33" s="18"/>
      <c r="H33" s="18"/>
      <c r="I33" s="18"/>
      <c r="J33" s="18"/>
      <c r="K33" s="18"/>
      <c r="L33" s="18"/>
      <c r="M33" s="18"/>
    </row>
    <row r="34" spans="1:13" ht="17.45" customHeight="1">
      <c r="A34" s="67" t="s">
        <v>481</v>
      </c>
      <c r="B34" s="125">
        <v>308</v>
      </c>
      <c r="C34" s="125">
        <v>383</v>
      </c>
      <c r="D34" s="202">
        <f t="shared" si="0"/>
        <v>24.35</v>
      </c>
      <c r="E34" s="18"/>
      <c r="F34" s="18"/>
      <c r="G34" s="18"/>
      <c r="H34" s="18"/>
      <c r="I34" s="18"/>
      <c r="J34" s="18"/>
      <c r="K34" s="18"/>
      <c r="L34" s="18"/>
      <c r="M34" s="18"/>
    </row>
    <row r="35" spans="1:13" ht="17.45" customHeight="1">
      <c r="A35" s="67" t="s">
        <v>482</v>
      </c>
      <c r="B35" s="125">
        <v>5469</v>
      </c>
      <c r="C35" s="201">
        <v>6793</v>
      </c>
      <c r="D35" s="202">
        <f t="shared" si="0"/>
        <v>24.21</v>
      </c>
      <c r="E35" s="18"/>
      <c r="F35" s="18"/>
      <c r="G35" s="18"/>
      <c r="H35" s="18"/>
      <c r="I35" s="18"/>
      <c r="J35" s="18"/>
      <c r="K35" s="18"/>
      <c r="L35" s="18"/>
      <c r="M35" s="18"/>
    </row>
    <row r="36" spans="1:13" ht="17.45" customHeight="1">
      <c r="A36" s="67" t="s">
        <v>483</v>
      </c>
      <c r="B36" s="125">
        <v>3</v>
      </c>
      <c r="C36" s="125">
        <v>3</v>
      </c>
      <c r="D36" s="204">
        <f t="shared" si="0"/>
        <v>0</v>
      </c>
      <c r="E36" s="18"/>
      <c r="F36" s="18"/>
      <c r="G36" s="18"/>
      <c r="H36" s="18"/>
      <c r="I36" s="18"/>
      <c r="J36" s="18"/>
      <c r="K36" s="18"/>
      <c r="L36" s="18"/>
      <c r="M36" s="18"/>
    </row>
    <row r="37" spans="1:13" ht="17.45" customHeight="1">
      <c r="A37" s="67" t="s">
        <v>484</v>
      </c>
      <c r="B37" s="125">
        <v>5348</v>
      </c>
      <c r="C37" s="201">
        <v>5340</v>
      </c>
      <c r="D37" s="204">
        <f t="shared" si="0"/>
        <v>0</v>
      </c>
      <c r="E37" s="18"/>
      <c r="F37" s="18"/>
      <c r="G37" s="18"/>
      <c r="H37" s="18"/>
      <c r="I37" s="18"/>
      <c r="J37" s="18"/>
      <c r="K37" s="18"/>
      <c r="L37" s="18"/>
      <c r="M37" s="18"/>
    </row>
    <row r="38" spans="1:13" ht="17.45" customHeight="1" thickBot="1">
      <c r="A38" s="187" t="s">
        <v>20</v>
      </c>
      <c r="B38" s="126">
        <f>+B27+B28+B32</f>
        <v>180829</v>
      </c>
      <c r="C38" s="126">
        <f>+C27+C28+C32</f>
        <v>191600</v>
      </c>
      <c r="D38" s="203">
        <v>6</v>
      </c>
      <c r="E38" s="18"/>
      <c r="F38" s="18"/>
      <c r="G38" s="18"/>
      <c r="H38" s="18"/>
      <c r="I38" s="18"/>
      <c r="J38" s="18"/>
      <c r="K38" s="18"/>
      <c r="L38" s="18"/>
      <c r="M38" s="18"/>
    </row>
    <row r="39" spans="1:13" ht="16.5" hidden="1" customHeight="1">
      <c r="A39" s="184" t="s">
        <v>332</v>
      </c>
      <c r="B39" s="185">
        <v>153400</v>
      </c>
      <c r="C39" s="185">
        <v>188600</v>
      </c>
      <c r="D39" s="186">
        <f t="shared" si="0"/>
        <v>22.95</v>
      </c>
      <c r="E39" s="18"/>
      <c r="F39" s="18"/>
      <c r="G39" s="18"/>
      <c r="H39" s="18"/>
      <c r="I39" s="18"/>
      <c r="J39" s="18"/>
      <c r="K39" s="18"/>
      <c r="L39" s="18"/>
      <c r="M39" s="18"/>
    </row>
    <row r="40" spans="1:13" ht="16.5" hidden="1" thickBot="1">
      <c r="A40" s="151" t="s">
        <v>333</v>
      </c>
      <c r="B40" s="126">
        <v>27300</v>
      </c>
      <c r="C40" s="126">
        <v>3000</v>
      </c>
      <c r="D40" s="44">
        <f>+(C40-B40)/B40*100</f>
        <v>-89.01</v>
      </c>
      <c r="E40" s="18"/>
      <c r="F40" s="18"/>
      <c r="G40" s="18"/>
      <c r="H40" s="18"/>
      <c r="I40" s="18"/>
      <c r="J40" s="18"/>
      <c r="K40" s="18"/>
      <c r="L40" s="18"/>
      <c r="M40" s="18"/>
    </row>
    <row r="42" spans="1:13" hidden="1">
      <c r="B42" s="12">
        <f>C39-3900</f>
        <v>184700</v>
      </c>
      <c r="C42" s="155">
        <f>(C39-3900)/C38</f>
        <v>0.96399999999999997</v>
      </c>
    </row>
  </sheetData>
  <mergeCells count="1">
    <mergeCell ref="A1:D1"/>
  </mergeCells>
  <phoneticPr fontId="4" type="noConversion"/>
  <printOptions horizontalCentered="1"/>
  <pageMargins left="0.78740157480314965" right="0.78740157480314965" top="0.78740157480314965" bottom="0.78740157480314965" header="0.19685039370078741" footer="0.31496062992125984"/>
  <pageSetup paperSize="9" firstPageNumber="6" orientation="portrait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M44"/>
  <sheetViews>
    <sheetView showZeros="0" workbookViewId="0">
      <pane xSplit="1" ySplit="3" topLeftCell="B22" activePane="bottomRight" state="frozen"/>
      <selection activeCell="X42" sqref="X42"/>
      <selection pane="topRight" activeCell="X42" sqref="X42"/>
      <selection pane="bottomLeft" activeCell="X42" sqref="X42"/>
      <selection pane="bottomRight" activeCell="X42" sqref="X42"/>
    </sheetView>
  </sheetViews>
  <sheetFormatPr defaultRowHeight="15.75"/>
  <cols>
    <col min="1" max="1" width="30.5" style="14" customWidth="1"/>
    <col min="2" max="2" width="15.75" style="14" customWidth="1"/>
    <col min="3" max="4" width="15.75" style="15" customWidth="1"/>
    <col min="5" max="12" width="9" style="14" hidden="1" customWidth="1"/>
    <col min="13" max="16384" width="9" style="14"/>
  </cols>
  <sheetData>
    <row r="1" spans="1:13" s="190" customFormat="1" ht="30" customHeight="1">
      <c r="A1" s="293" t="s">
        <v>605</v>
      </c>
      <c r="B1" s="293"/>
      <c r="C1" s="293"/>
      <c r="D1" s="293"/>
    </row>
    <row r="2" spans="1:13" s="69" customFormat="1" ht="20.100000000000001" customHeight="1" thickBot="1">
      <c r="C2" s="70"/>
      <c r="D2" s="96" t="s">
        <v>614</v>
      </c>
    </row>
    <row r="3" spans="1:13" ht="27.95" customHeight="1">
      <c r="A3" s="37" t="s">
        <v>72</v>
      </c>
      <c r="B3" s="153" t="s">
        <v>125</v>
      </c>
      <c r="C3" s="153" t="s">
        <v>126</v>
      </c>
      <c r="D3" s="71" t="s">
        <v>71</v>
      </c>
      <c r="E3" s="23" t="s">
        <v>85</v>
      </c>
      <c r="F3" s="21" t="s">
        <v>47</v>
      </c>
      <c r="G3" s="21"/>
      <c r="H3" s="21"/>
      <c r="I3" s="21"/>
      <c r="J3" s="21" t="s">
        <v>86</v>
      </c>
      <c r="K3" s="21"/>
      <c r="L3" s="21"/>
      <c r="M3" s="21"/>
    </row>
    <row r="4" spans="1:13" s="13" customFormat="1" ht="21.95" customHeight="1">
      <c r="A4" s="72" t="s">
        <v>57</v>
      </c>
      <c r="B4" s="125">
        <v>8520</v>
      </c>
      <c r="C4" s="245">
        <v>12612</v>
      </c>
      <c r="D4" s="74">
        <f>+(C4-B4)/B4*100</f>
        <v>48.03</v>
      </c>
      <c r="E4" s="21">
        <v>42029</v>
      </c>
      <c r="F4" s="21">
        <v>40043</v>
      </c>
      <c r="G4" s="21">
        <f>+E4/F4</f>
        <v>1.04959668356517</v>
      </c>
      <c r="H4" s="21">
        <v>4.42</v>
      </c>
      <c r="I4" s="21">
        <f>C4/(H4/100+1)</f>
        <v>12078.145949051899</v>
      </c>
      <c r="J4" s="21">
        <f>ROUND(I4,0)</f>
        <v>12078</v>
      </c>
      <c r="K4" s="24">
        <f>+B4-F4</f>
        <v>-31523</v>
      </c>
      <c r="L4" s="24">
        <f>+E4+B4</f>
        <v>50549</v>
      </c>
      <c r="M4" s="21"/>
    </row>
    <row r="5" spans="1:13" s="13" customFormat="1" ht="21.95" customHeight="1">
      <c r="A5" s="72" t="s">
        <v>58</v>
      </c>
      <c r="B5" s="125">
        <v>0</v>
      </c>
      <c r="C5" s="245">
        <v>0</v>
      </c>
      <c r="D5" s="74">
        <v>0</v>
      </c>
      <c r="E5" s="21">
        <v>0</v>
      </c>
      <c r="F5" s="21">
        <v>0</v>
      </c>
      <c r="G5" s="21" t="e">
        <f t="shared" ref="G5:G27" si="0">+E5/F5</f>
        <v>#DIV/0!</v>
      </c>
      <c r="H5" s="21"/>
      <c r="I5" s="21">
        <f t="shared" ref="I5:I25" si="1">C5/(H5/100+1)</f>
        <v>0</v>
      </c>
      <c r="J5" s="21">
        <f t="shared" ref="J5:J25" si="2">ROUND(I5,0)</f>
        <v>0</v>
      </c>
      <c r="K5" s="24">
        <f t="shared" ref="K5:K25" si="3">+B5-F5</f>
        <v>0</v>
      </c>
      <c r="L5" s="24">
        <f t="shared" ref="L5:L28" si="4">+E5+B5</f>
        <v>0</v>
      </c>
      <c r="M5" s="21"/>
    </row>
    <row r="6" spans="1:13" s="13" customFormat="1" ht="21.95" customHeight="1">
      <c r="A6" s="72" t="s">
        <v>59</v>
      </c>
      <c r="B6" s="125">
        <v>0</v>
      </c>
      <c r="C6" s="245">
        <v>10</v>
      </c>
      <c r="D6" s="74">
        <v>100</v>
      </c>
      <c r="E6" s="21">
        <v>1065</v>
      </c>
      <c r="F6" s="21">
        <v>0</v>
      </c>
      <c r="G6" s="21" t="e">
        <f t="shared" si="0"/>
        <v>#DIV/0!</v>
      </c>
      <c r="H6" s="21">
        <v>51.94</v>
      </c>
      <c r="I6" s="21">
        <f t="shared" si="1"/>
        <v>6.5815453468474399</v>
      </c>
      <c r="J6" s="21">
        <f t="shared" si="2"/>
        <v>7</v>
      </c>
      <c r="K6" s="24">
        <f t="shared" si="3"/>
        <v>0</v>
      </c>
      <c r="L6" s="24">
        <f t="shared" si="4"/>
        <v>1065</v>
      </c>
      <c r="M6" s="21"/>
    </row>
    <row r="7" spans="1:13" s="13" customFormat="1" ht="21.95" customHeight="1">
      <c r="A7" s="72" t="s">
        <v>60</v>
      </c>
      <c r="B7" s="125">
        <v>2203</v>
      </c>
      <c r="C7" s="245">
        <v>2687</v>
      </c>
      <c r="D7" s="74">
        <f t="shared" ref="D7:D29" si="5">+(C7-B7)/B7*100</f>
        <v>21.97</v>
      </c>
      <c r="E7" s="21">
        <v>42104</v>
      </c>
      <c r="F7" s="21">
        <v>33471</v>
      </c>
      <c r="G7" s="21">
        <f t="shared" si="0"/>
        <v>1.25792477069702</v>
      </c>
      <c r="H7" s="21">
        <v>5.4</v>
      </c>
      <c r="I7" s="21">
        <f t="shared" si="1"/>
        <v>2549.3358633776102</v>
      </c>
      <c r="J7" s="21">
        <f t="shared" si="2"/>
        <v>2549</v>
      </c>
      <c r="K7" s="24">
        <f t="shared" si="3"/>
        <v>-31268</v>
      </c>
      <c r="L7" s="24">
        <f t="shared" si="4"/>
        <v>44307</v>
      </c>
      <c r="M7" s="21"/>
    </row>
    <row r="8" spans="1:13" s="13" customFormat="1" ht="21.95" customHeight="1">
      <c r="A8" s="72" t="s">
        <v>61</v>
      </c>
      <c r="B8" s="125">
        <v>2800</v>
      </c>
      <c r="C8" s="247">
        <v>100</v>
      </c>
      <c r="D8" s="74">
        <f t="shared" si="5"/>
        <v>-96.43</v>
      </c>
      <c r="E8" s="21">
        <v>22238</v>
      </c>
      <c r="F8" s="21">
        <v>14538</v>
      </c>
      <c r="G8" s="21">
        <f t="shared" si="0"/>
        <v>1.52964644380245</v>
      </c>
      <c r="H8" s="21">
        <v>5.14</v>
      </c>
      <c r="I8" s="21">
        <f t="shared" si="1"/>
        <v>95.111280197831505</v>
      </c>
      <c r="J8" s="21">
        <f t="shared" si="2"/>
        <v>95</v>
      </c>
      <c r="K8" s="24">
        <f t="shared" si="3"/>
        <v>-11738</v>
      </c>
      <c r="L8" s="24">
        <f t="shared" si="4"/>
        <v>25038</v>
      </c>
      <c r="M8" s="21"/>
    </row>
    <row r="9" spans="1:13" s="13" customFormat="1" ht="21.95" customHeight="1">
      <c r="A9" s="72" t="s">
        <v>62</v>
      </c>
      <c r="B9" s="125">
        <v>3324</v>
      </c>
      <c r="C9" s="245">
        <v>5004</v>
      </c>
      <c r="D9" s="74">
        <f t="shared" si="5"/>
        <v>50.54</v>
      </c>
      <c r="E9" s="21">
        <v>3793</v>
      </c>
      <c r="F9" s="21">
        <v>3574</v>
      </c>
      <c r="G9" s="21">
        <f t="shared" si="0"/>
        <v>1.0612758813654199</v>
      </c>
      <c r="H9" s="21">
        <v>24.49</v>
      </c>
      <c r="I9" s="21">
        <f t="shared" si="1"/>
        <v>4019.59996786891</v>
      </c>
      <c r="J9" s="21">
        <f t="shared" si="2"/>
        <v>4020</v>
      </c>
      <c r="K9" s="24">
        <f t="shared" si="3"/>
        <v>-250</v>
      </c>
      <c r="L9" s="24">
        <f t="shared" si="4"/>
        <v>7117</v>
      </c>
      <c r="M9" s="21"/>
    </row>
    <row r="10" spans="1:13" s="13" customFormat="1" ht="21.95" customHeight="1">
      <c r="A10" s="72" t="s">
        <v>29</v>
      </c>
      <c r="B10" s="125">
        <v>1887</v>
      </c>
      <c r="C10" s="245">
        <v>1239</v>
      </c>
      <c r="D10" s="74">
        <f t="shared" si="5"/>
        <v>-34.340000000000003</v>
      </c>
      <c r="E10" s="21">
        <v>9030</v>
      </c>
      <c r="F10" s="21">
        <v>3619</v>
      </c>
      <c r="G10" s="21">
        <f t="shared" si="0"/>
        <v>2.4951644100580301</v>
      </c>
      <c r="H10" s="21">
        <v>49.42</v>
      </c>
      <c r="I10" s="21">
        <f t="shared" si="1"/>
        <v>829.20626422165697</v>
      </c>
      <c r="J10" s="21">
        <f t="shared" si="2"/>
        <v>829</v>
      </c>
      <c r="K10" s="24">
        <f t="shared" si="3"/>
        <v>-1732</v>
      </c>
      <c r="L10" s="24">
        <f t="shared" si="4"/>
        <v>10917</v>
      </c>
      <c r="M10" s="21"/>
    </row>
    <row r="11" spans="1:13" s="13" customFormat="1" ht="21.95" customHeight="1">
      <c r="A11" s="72" t="s">
        <v>30</v>
      </c>
      <c r="B11" s="125">
        <v>2332</v>
      </c>
      <c r="C11" s="245">
        <v>2535</v>
      </c>
      <c r="D11" s="74">
        <f t="shared" si="5"/>
        <v>8.6999999999999993</v>
      </c>
      <c r="E11" s="21">
        <v>77147</v>
      </c>
      <c r="F11" s="21">
        <v>57637</v>
      </c>
      <c r="G11" s="21">
        <f t="shared" si="0"/>
        <v>1.33849783992921</v>
      </c>
      <c r="H11" s="21">
        <v>13.24</v>
      </c>
      <c r="I11" s="21">
        <f t="shared" si="1"/>
        <v>2238.6082656305198</v>
      </c>
      <c r="J11" s="21">
        <f t="shared" si="2"/>
        <v>2239</v>
      </c>
      <c r="K11" s="24">
        <f t="shared" si="3"/>
        <v>-55305</v>
      </c>
      <c r="L11" s="24">
        <f t="shared" si="4"/>
        <v>79479</v>
      </c>
      <c r="M11" s="21"/>
    </row>
    <row r="12" spans="1:13" s="13" customFormat="1" ht="21.95" customHeight="1">
      <c r="A12" s="72" t="s">
        <v>63</v>
      </c>
      <c r="B12" s="125">
        <v>973</v>
      </c>
      <c r="C12" s="245">
        <v>1333</v>
      </c>
      <c r="D12" s="74">
        <f t="shared" si="5"/>
        <v>37</v>
      </c>
      <c r="E12" s="21">
        <v>24168</v>
      </c>
      <c r="F12" s="21">
        <v>9916</v>
      </c>
      <c r="G12" s="21">
        <f t="shared" si="0"/>
        <v>2.4372730939895102</v>
      </c>
      <c r="H12" s="21">
        <v>8.6999999999999993</v>
      </c>
      <c r="I12" s="21">
        <f t="shared" si="1"/>
        <v>1226.3109475621</v>
      </c>
      <c r="J12" s="21">
        <f t="shared" si="2"/>
        <v>1226</v>
      </c>
      <c r="K12" s="24">
        <f t="shared" si="3"/>
        <v>-8943</v>
      </c>
      <c r="L12" s="24">
        <f t="shared" si="4"/>
        <v>25141</v>
      </c>
      <c r="M12" s="21"/>
    </row>
    <row r="13" spans="1:13" s="13" customFormat="1" ht="21.95" customHeight="1">
      <c r="A13" s="72" t="s">
        <v>31</v>
      </c>
      <c r="B13" s="125">
        <v>235</v>
      </c>
      <c r="C13" s="245">
        <v>6117</v>
      </c>
      <c r="D13" s="74">
        <f t="shared" si="5"/>
        <v>2502.98</v>
      </c>
      <c r="E13" s="21">
        <v>6793</v>
      </c>
      <c r="F13" s="21">
        <v>1733</v>
      </c>
      <c r="G13" s="21"/>
      <c r="H13" s="21">
        <v>5.43</v>
      </c>
      <c r="I13" s="21">
        <f t="shared" si="1"/>
        <v>5801.9539030636397</v>
      </c>
      <c r="J13" s="21">
        <f t="shared" si="2"/>
        <v>5802</v>
      </c>
      <c r="K13" s="24">
        <f t="shared" si="3"/>
        <v>-1498</v>
      </c>
      <c r="L13" s="24">
        <f t="shared" si="4"/>
        <v>7028</v>
      </c>
      <c r="M13" s="21"/>
    </row>
    <row r="14" spans="1:13" s="13" customFormat="1" ht="21.95" customHeight="1">
      <c r="A14" s="72" t="s">
        <v>32</v>
      </c>
      <c r="B14" s="125">
        <v>17226</v>
      </c>
      <c r="C14" s="245">
        <v>30063</v>
      </c>
      <c r="D14" s="74">
        <f t="shared" si="5"/>
        <v>74.52</v>
      </c>
      <c r="E14" s="21">
        <v>31919</v>
      </c>
      <c r="F14" s="21">
        <v>13402</v>
      </c>
      <c r="G14" s="21">
        <f t="shared" si="0"/>
        <v>2.3816594538128601</v>
      </c>
      <c r="H14" s="21">
        <v>-12.22</v>
      </c>
      <c r="I14" s="21">
        <f t="shared" si="1"/>
        <v>34248.120300751798</v>
      </c>
      <c r="J14" s="21">
        <f t="shared" si="2"/>
        <v>34248</v>
      </c>
      <c r="K14" s="24">
        <f t="shared" si="3"/>
        <v>3824</v>
      </c>
      <c r="L14" s="24">
        <f t="shared" si="4"/>
        <v>49145</v>
      </c>
      <c r="M14" s="21"/>
    </row>
    <row r="15" spans="1:13" s="13" customFormat="1" ht="21.95" customHeight="1">
      <c r="A15" s="72" t="s">
        <v>33</v>
      </c>
      <c r="B15" s="125">
        <v>6524</v>
      </c>
      <c r="C15" s="245">
        <v>8510</v>
      </c>
      <c r="D15" s="74">
        <f t="shared" si="5"/>
        <v>30.44</v>
      </c>
      <c r="E15" s="21">
        <v>28899</v>
      </c>
      <c r="F15" s="21">
        <v>11871</v>
      </c>
      <c r="G15" s="21">
        <f t="shared" si="0"/>
        <v>2.434420015163</v>
      </c>
      <c r="H15" s="21">
        <v>12.51</v>
      </c>
      <c r="I15" s="21">
        <f t="shared" si="1"/>
        <v>7563.7721091458498</v>
      </c>
      <c r="J15" s="21">
        <f t="shared" si="2"/>
        <v>7564</v>
      </c>
      <c r="K15" s="24">
        <f t="shared" si="3"/>
        <v>-5347</v>
      </c>
      <c r="L15" s="24">
        <f t="shared" si="4"/>
        <v>35423</v>
      </c>
      <c r="M15" s="21"/>
    </row>
    <row r="16" spans="1:13" s="13" customFormat="1" ht="21.95" customHeight="1">
      <c r="A16" s="72" t="s">
        <v>34</v>
      </c>
      <c r="B16" s="125">
        <v>5</v>
      </c>
      <c r="C16" s="245">
        <v>20</v>
      </c>
      <c r="D16" s="74">
        <f t="shared" si="5"/>
        <v>300</v>
      </c>
      <c r="E16" s="21">
        <v>52861</v>
      </c>
      <c r="F16" s="21">
        <v>10177</v>
      </c>
      <c r="G16" s="21">
        <f t="shared" si="0"/>
        <v>5.1941633094232103</v>
      </c>
      <c r="H16" s="21">
        <v>-18.97</v>
      </c>
      <c r="I16" s="21">
        <f t="shared" si="1"/>
        <v>24.682216463038401</v>
      </c>
      <c r="J16" s="21">
        <f t="shared" si="2"/>
        <v>25</v>
      </c>
      <c r="K16" s="24">
        <f t="shared" si="3"/>
        <v>-10172</v>
      </c>
      <c r="L16" s="24">
        <f t="shared" si="4"/>
        <v>52866</v>
      </c>
      <c r="M16" s="21"/>
    </row>
    <row r="17" spans="1:13" s="13" customFormat="1" ht="21.95" customHeight="1">
      <c r="A17" s="72" t="s">
        <v>35</v>
      </c>
      <c r="B17" s="125">
        <v>29623</v>
      </c>
      <c r="C17" s="245">
        <v>16745</v>
      </c>
      <c r="D17" s="74">
        <f t="shared" si="5"/>
        <v>-43.47</v>
      </c>
      <c r="E17" s="21">
        <v>3734</v>
      </c>
      <c r="F17" s="21">
        <v>830</v>
      </c>
      <c r="G17" s="21">
        <f t="shared" si="0"/>
        <v>4.4987951807228903</v>
      </c>
      <c r="H17" s="21">
        <v>5.98</v>
      </c>
      <c r="I17" s="21">
        <f t="shared" si="1"/>
        <v>15800.1509718815</v>
      </c>
      <c r="J17" s="21">
        <f t="shared" si="2"/>
        <v>15800</v>
      </c>
      <c r="K17" s="24">
        <f t="shared" si="3"/>
        <v>28793</v>
      </c>
      <c r="L17" s="24">
        <f t="shared" si="4"/>
        <v>33357</v>
      </c>
      <c r="M17" s="21"/>
    </row>
    <row r="18" spans="1:13" s="13" customFormat="1" ht="21.95" customHeight="1">
      <c r="A18" s="72" t="s">
        <v>36</v>
      </c>
      <c r="B18" s="125">
        <v>0</v>
      </c>
      <c r="C18" s="125">
        <v>0</v>
      </c>
      <c r="D18" s="74">
        <v>0</v>
      </c>
      <c r="E18" s="21">
        <v>2091</v>
      </c>
      <c r="F18" s="21">
        <v>668</v>
      </c>
      <c r="G18" s="21">
        <f t="shared" si="0"/>
        <v>3.1302395209580798</v>
      </c>
      <c r="H18" s="21">
        <v>5.81</v>
      </c>
      <c r="I18" s="21">
        <f t="shared" si="1"/>
        <v>0</v>
      </c>
      <c r="J18" s="21">
        <f t="shared" si="2"/>
        <v>0</v>
      </c>
      <c r="K18" s="24">
        <f t="shared" si="3"/>
        <v>-668</v>
      </c>
      <c r="L18" s="24">
        <f t="shared" si="4"/>
        <v>2091</v>
      </c>
      <c r="M18" s="21"/>
    </row>
    <row r="19" spans="1:13" s="13" customFormat="1" ht="21.95" customHeight="1">
      <c r="A19" s="72" t="s">
        <v>64</v>
      </c>
      <c r="B19" s="125">
        <v>0</v>
      </c>
      <c r="C19" s="125">
        <v>0</v>
      </c>
      <c r="D19" s="74">
        <v>0</v>
      </c>
      <c r="E19" s="21">
        <v>80</v>
      </c>
      <c r="F19" s="21"/>
      <c r="G19" s="21" t="e">
        <f t="shared" si="0"/>
        <v>#DIV/0!</v>
      </c>
      <c r="H19" s="21"/>
      <c r="I19" s="21">
        <f t="shared" si="1"/>
        <v>0</v>
      </c>
      <c r="J19" s="21">
        <f t="shared" si="2"/>
        <v>0</v>
      </c>
      <c r="K19" s="24">
        <f t="shared" si="3"/>
        <v>0</v>
      </c>
      <c r="L19" s="24">
        <f t="shared" si="4"/>
        <v>80</v>
      </c>
      <c r="M19" s="21"/>
    </row>
    <row r="20" spans="1:13" s="13" customFormat="1" ht="21.95" customHeight="1">
      <c r="A20" s="75" t="s">
        <v>65</v>
      </c>
      <c r="B20" s="125">
        <v>0</v>
      </c>
      <c r="C20" s="125">
        <v>0</v>
      </c>
      <c r="D20" s="74">
        <v>0</v>
      </c>
      <c r="E20" s="21"/>
      <c r="F20" s="21">
        <v>70</v>
      </c>
      <c r="G20" s="21">
        <f t="shared" si="0"/>
        <v>0</v>
      </c>
      <c r="H20" s="21"/>
      <c r="I20" s="21">
        <f t="shared" si="1"/>
        <v>0</v>
      </c>
      <c r="J20" s="21">
        <f t="shared" si="2"/>
        <v>0</v>
      </c>
      <c r="K20" s="24">
        <f t="shared" si="3"/>
        <v>-70</v>
      </c>
      <c r="L20" s="24">
        <f t="shared" si="4"/>
        <v>0</v>
      </c>
      <c r="M20" s="21"/>
    </row>
    <row r="21" spans="1:13" s="13" customFormat="1" ht="21.95" customHeight="1">
      <c r="A21" s="75" t="s">
        <v>129</v>
      </c>
      <c r="B21" s="125">
        <v>42</v>
      </c>
      <c r="C21" s="247">
        <v>50</v>
      </c>
      <c r="D21" s="74">
        <f t="shared" si="5"/>
        <v>19.05</v>
      </c>
      <c r="E21" s="21">
        <v>2343</v>
      </c>
      <c r="F21" s="21">
        <v>6296</v>
      </c>
      <c r="G21" s="21">
        <f t="shared" si="0"/>
        <v>0.37214104193138497</v>
      </c>
      <c r="H21" s="21">
        <v>4.17</v>
      </c>
      <c r="I21" s="21">
        <f t="shared" si="1"/>
        <v>47.9984640491504</v>
      </c>
      <c r="J21" s="21">
        <f t="shared" si="2"/>
        <v>48</v>
      </c>
      <c r="K21" s="24">
        <f t="shared" si="3"/>
        <v>-6254</v>
      </c>
      <c r="L21" s="24">
        <f t="shared" si="4"/>
        <v>2385</v>
      </c>
      <c r="M21" s="21"/>
    </row>
    <row r="22" spans="1:13" s="13" customFormat="1" ht="21.95" customHeight="1">
      <c r="A22" s="75" t="s">
        <v>66</v>
      </c>
      <c r="B22" s="125">
        <v>3234</v>
      </c>
      <c r="C22" s="247">
        <v>361</v>
      </c>
      <c r="D22" s="74">
        <f t="shared" si="5"/>
        <v>-88.84</v>
      </c>
      <c r="E22" s="21">
        <v>10910</v>
      </c>
      <c r="F22" s="21">
        <v>5772</v>
      </c>
      <c r="G22" s="21">
        <f t="shared" si="0"/>
        <v>1.8901593901593901</v>
      </c>
      <c r="H22" s="21">
        <v>27.13</v>
      </c>
      <c r="I22" s="21">
        <f t="shared" si="1"/>
        <v>283.961299457248</v>
      </c>
      <c r="J22" s="21">
        <f t="shared" si="2"/>
        <v>284</v>
      </c>
      <c r="K22" s="24">
        <f t="shared" si="3"/>
        <v>-2538</v>
      </c>
      <c r="L22" s="24">
        <f t="shared" si="4"/>
        <v>14144</v>
      </c>
      <c r="M22" s="21"/>
    </row>
    <row r="23" spans="1:13" ht="21.95" customHeight="1">
      <c r="A23" s="75" t="s">
        <v>67</v>
      </c>
      <c r="B23" s="125">
        <v>0</v>
      </c>
      <c r="C23" s="125">
        <v>0</v>
      </c>
      <c r="D23" s="74">
        <v>0</v>
      </c>
      <c r="E23" s="21">
        <v>1334</v>
      </c>
      <c r="F23" s="21">
        <v>552</v>
      </c>
      <c r="G23" s="21">
        <f t="shared" si="0"/>
        <v>2.4166666666666701</v>
      </c>
      <c r="H23" s="21">
        <v>14.52</v>
      </c>
      <c r="I23" s="21">
        <f t="shared" si="1"/>
        <v>0</v>
      </c>
      <c r="J23" s="21">
        <f t="shared" si="2"/>
        <v>0</v>
      </c>
      <c r="K23" s="24">
        <f t="shared" si="3"/>
        <v>-552</v>
      </c>
      <c r="L23" s="24">
        <f t="shared" si="4"/>
        <v>1334</v>
      </c>
      <c r="M23" s="21"/>
    </row>
    <row r="24" spans="1:13" ht="21.95" customHeight="1">
      <c r="A24" s="75" t="s">
        <v>128</v>
      </c>
      <c r="B24" s="125">
        <v>0</v>
      </c>
      <c r="C24" s="125">
        <v>669</v>
      </c>
      <c r="D24" s="74">
        <v>100</v>
      </c>
      <c r="E24" s="21"/>
      <c r="F24" s="21"/>
      <c r="G24" s="21"/>
      <c r="H24" s="21"/>
      <c r="I24" s="21"/>
      <c r="J24" s="21"/>
      <c r="K24" s="24"/>
      <c r="L24" s="24"/>
      <c r="M24" s="21"/>
    </row>
    <row r="25" spans="1:13" ht="21.95" customHeight="1">
      <c r="A25" s="75" t="s">
        <v>87</v>
      </c>
      <c r="B25" s="125">
        <v>0</v>
      </c>
      <c r="C25" s="247">
        <v>2500</v>
      </c>
      <c r="D25" s="74">
        <v>100</v>
      </c>
      <c r="E25" s="21"/>
      <c r="F25" s="21"/>
      <c r="G25" s="21" t="e">
        <f t="shared" si="0"/>
        <v>#DIV/0!</v>
      </c>
      <c r="H25" s="21">
        <v>4.7300000000000004</v>
      </c>
      <c r="I25" s="21">
        <f t="shared" si="1"/>
        <v>2387.09061395971</v>
      </c>
      <c r="J25" s="21">
        <f t="shared" si="2"/>
        <v>2387</v>
      </c>
      <c r="K25" s="24">
        <f t="shared" si="3"/>
        <v>0</v>
      </c>
      <c r="L25" s="24">
        <f t="shared" si="4"/>
        <v>0</v>
      </c>
      <c r="M25" s="21"/>
    </row>
    <row r="26" spans="1:13" ht="21.95" customHeight="1">
      <c r="A26" s="75" t="s">
        <v>21</v>
      </c>
      <c r="B26" s="262">
        <v>19667</v>
      </c>
      <c r="C26" s="245">
        <v>6000</v>
      </c>
      <c r="D26" s="74">
        <f t="shared" si="5"/>
        <v>-69.489999999999995</v>
      </c>
      <c r="E26" s="21"/>
      <c r="F26" s="21"/>
      <c r="G26" s="21"/>
      <c r="H26" s="21"/>
      <c r="I26" s="21"/>
      <c r="J26" s="21"/>
      <c r="K26" s="24"/>
      <c r="L26" s="24"/>
      <c r="M26" s="21"/>
    </row>
    <row r="27" spans="1:13" ht="21.95" customHeight="1">
      <c r="A27" s="75" t="s">
        <v>37</v>
      </c>
      <c r="B27" s="125">
        <v>325</v>
      </c>
      <c r="C27" s="245">
        <v>800</v>
      </c>
      <c r="D27" s="74">
        <f t="shared" si="5"/>
        <v>146.15</v>
      </c>
      <c r="E27" s="21">
        <v>3872</v>
      </c>
      <c r="F27" s="21">
        <v>23492</v>
      </c>
      <c r="G27" s="21">
        <f t="shared" si="0"/>
        <v>0.16482206708666799</v>
      </c>
      <c r="H27" s="21"/>
      <c r="I27" s="21"/>
      <c r="J27" s="21"/>
      <c r="K27" s="21"/>
      <c r="L27" s="24">
        <f t="shared" si="4"/>
        <v>4197</v>
      </c>
      <c r="M27" s="21"/>
    </row>
    <row r="28" spans="1:13" ht="21.95" customHeight="1">
      <c r="A28" s="76" t="s">
        <v>99</v>
      </c>
      <c r="B28" s="125">
        <f>SUM(B4:B27)</f>
        <v>98920</v>
      </c>
      <c r="C28" s="125">
        <f>SUM(C4:C27)</f>
        <v>97355</v>
      </c>
      <c r="D28" s="74">
        <f>+(C28-B28)/B28*100</f>
        <v>-1.58</v>
      </c>
      <c r="E28" s="21">
        <v>366410</v>
      </c>
      <c r="F28" s="21">
        <v>366410</v>
      </c>
      <c r="G28" s="21"/>
      <c r="H28" s="21"/>
      <c r="I28" s="21"/>
      <c r="J28" s="21"/>
      <c r="K28" s="21"/>
      <c r="L28" s="24">
        <f t="shared" si="4"/>
        <v>465330</v>
      </c>
      <c r="M28" s="21"/>
    </row>
    <row r="29" spans="1:13" ht="21.95" customHeight="1">
      <c r="A29" s="75" t="s">
        <v>88</v>
      </c>
      <c r="B29" s="125">
        <v>3489</v>
      </c>
      <c r="C29" s="263">
        <v>3489</v>
      </c>
      <c r="D29" s="74">
        <f t="shared" si="5"/>
        <v>0</v>
      </c>
      <c r="E29" s="21"/>
      <c r="F29" s="21"/>
      <c r="G29" s="21"/>
      <c r="H29" s="21"/>
      <c r="I29" s="21"/>
      <c r="J29" s="21"/>
      <c r="K29" s="21"/>
      <c r="L29" s="21"/>
      <c r="M29" s="21"/>
    </row>
    <row r="30" spans="1:13" ht="21.95" customHeight="1">
      <c r="A30" s="142"/>
      <c r="B30" s="125"/>
      <c r="C30" s="272"/>
      <c r="D30" s="144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21.95" customHeight="1" thickBot="1">
      <c r="A31" s="77" t="s">
        <v>611</v>
      </c>
      <c r="B31" s="273">
        <f>+B28+B29</f>
        <v>102409</v>
      </c>
      <c r="C31" s="273">
        <f>+C28+C29</f>
        <v>100844</v>
      </c>
      <c r="D31" s="78">
        <f>+(C31-B31)/B31*100</f>
        <v>-1.53</v>
      </c>
      <c r="E31" s="24"/>
      <c r="F31" s="24"/>
      <c r="G31" s="21"/>
      <c r="H31" s="24"/>
      <c r="I31" s="21"/>
      <c r="J31" s="21"/>
      <c r="K31" s="21"/>
      <c r="L31" s="21"/>
      <c r="M31" s="21"/>
    </row>
    <row r="32" spans="1:13">
      <c r="A32" s="21"/>
      <c r="B32" s="25"/>
      <c r="C32" s="22"/>
      <c r="D32" s="21"/>
      <c r="E32" s="21"/>
      <c r="F32" s="21"/>
      <c r="G32" s="21"/>
      <c r="H32" s="21"/>
      <c r="I32" s="21"/>
      <c r="J32" s="21"/>
      <c r="K32" s="21"/>
      <c r="L32" s="21"/>
    </row>
    <row r="33" spans="1:13">
      <c r="A33" s="21"/>
      <c r="B33" s="22"/>
      <c r="C33" s="22"/>
      <c r="D33" s="21"/>
      <c r="E33" s="21"/>
      <c r="F33" s="21"/>
      <c r="G33" s="21"/>
      <c r="H33" s="21"/>
      <c r="I33" s="21"/>
      <c r="J33" s="21"/>
      <c r="K33" s="21"/>
      <c r="L33" s="21"/>
    </row>
    <row r="34" spans="1:13">
      <c r="A34" s="21"/>
      <c r="B34" s="22"/>
      <c r="C34" s="22"/>
      <c r="D34" s="21"/>
      <c r="E34" s="21"/>
      <c r="F34" s="21"/>
      <c r="G34" s="21"/>
      <c r="H34" s="21"/>
      <c r="I34" s="21"/>
      <c r="J34" s="21"/>
      <c r="K34" s="21"/>
      <c r="L34" s="21"/>
    </row>
    <row r="35" spans="1:13">
      <c r="A35" s="21"/>
      <c r="B35" s="22"/>
      <c r="C35" s="22"/>
      <c r="D35" s="21"/>
      <c r="E35" s="21"/>
      <c r="F35" s="21"/>
      <c r="G35" s="21"/>
      <c r="H35" s="21"/>
      <c r="I35" s="21"/>
      <c r="J35" s="21"/>
      <c r="K35" s="21"/>
      <c r="L35" s="21"/>
    </row>
    <row r="36" spans="1:13">
      <c r="A36" s="21"/>
      <c r="B36" s="22"/>
      <c r="C36" s="22"/>
      <c r="D36" s="21"/>
      <c r="E36" s="21"/>
      <c r="F36" s="21"/>
      <c r="G36" s="21"/>
      <c r="H36" s="21"/>
      <c r="I36" s="21"/>
      <c r="J36" s="21"/>
      <c r="K36" s="21"/>
      <c r="L36" s="21"/>
    </row>
    <row r="37" spans="1:13">
      <c r="A37" s="21"/>
      <c r="B37" s="22"/>
      <c r="C37" s="22"/>
      <c r="D37" s="21"/>
      <c r="E37" s="21"/>
      <c r="F37" s="21"/>
      <c r="G37" s="21"/>
      <c r="H37" s="21"/>
      <c r="I37" s="21"/>
      <c r="J37" s="21"/>
      <c r="K37" s="21"/>
      <c r="L37" s="21"/>
    </row>
    <row r="38" spans="1:13">
      <c r="A38" s="21"/>
      <c r="B38" s="22"/>
      <c r="C38" s="22"/>
      <c r="D38" s="21"/>
      <c r="E38" s="21"/>
      <c r="F38" s="21"/>
      <c r="G38" s="21"/>
      <c r="H38" s="21"/>
      <c r="I38" s="21"/>
      <c r="J38" s="21"/>
      <c r="K38" s="21"/>
      <c r="L38" s="21"/>
    </row>
    <row r="39" spans="1:13">
      <c r="A39" s="21"/>
      <c r="B39" s="22"/>
      <c r="C39" s="22"/>
      <c r="D39" s="21"/>
      <c r="E39" s="21"/>
      <c r="F39" s="21"/>
      <c r="G39" s="21"/>
      <c r="H39" s="21"/>
      <c r="I39" s="21"/>
      <c r="J39" s="21"/>
      <c r="K39" s="21"/>
      <c r="L39" s="21"/>
    </row>
    <row r="40" spans="1:13">
      <c r="A40" s="26"/>
      <c r="B40" s="22"/>
      <c r="C40" s="22"/>
      <c r="D40" s="21"/>
      <c r="E40" s="21"/>
      <c r="F40" s="21"/>
      <c r="G40" s="21"/>
      <c r="H40" s="21"/>
      <c r="I40" s="21"/>
      <c r="J40" s="21"/>
      <c r="K40" s="21"/>
      <c r="L40" s="21"/>
    </row>
    <row r="41" spans="1:13">
      <c r="A41" s="21"/>
      <c r="B41" s="22"/>
      <c r="C41" s="22"/>
      <c r="D41" s="21"/>
      <c r="E41" s="21"/>
      <c r="F41" s="21"/>
      <c r="G41" s="21"/>
      <c r="H41" s="21"/>
      <c r="I41" s="21"/>
      <c r="J41" s="21"/>
      <c r="K41" s="21"/>
      <c r="L41" s="21"/>
    </row>
    <row r="42" spans="1:13">
      <c r="A42" s="21"/>
      <c r="B42" s="21"/>
      <c r="C42" s="22"/>
      <c r="D42" s="22"/>
      <c r="E42" s="21"/>
      <c r="F42" s="21"/>
      <c r="G42" s="21"/>
      <c r="H42" s="21"/>
      <c r="I42" s="21"/>
      <c r="J42" s="21"/>
      <c r="K42" s="21"/>
      <c r="L42" s="21"/>
      <c r="M42" s="21"/>
    </row>
    <row r="43" spans="1:13">
      <c r="A43" s="21"/>
      <c r="B43" s="21"/>
      <c r="C43" s="22"/>
      <c r="D43" s="22"/>
      <c r="E43" s="21"/>
      <c r="F43" s="21"/>
      <c r="G43" s="21"/>
      <c r="H43" s="21"/>
      <c r="I43" s="21"/>
      <c r="J43" s="21"/>
      <c r="K43" s="21"/>
      <c r="L43" s="21"/>
      <c r="M43" s="21"/>
    </row>
    <row r="44" spans="1:13">
      <c r="A44" s="21"/>
      <c r="B44" s="21"/>
      <c r="C44" s="22"/>
      <c r="D44" s="22"/>
      <c r="E44" s="21"/>
      <c r="F44" s="21"/>
      <c r="G44" s="21"/>
      <c r="H44" s="21"/>
      <c r="I44" s="21"/>
      <c r="J44" s="21"/>
      <c r="K44" s="21"/>
      <c r="L44" s="21"/>
      <c r="M44" s="21"/>
    </row>
  </sheetData>
  <mergeCells count="1">
    <mergeCell ref="A1:D1"/>
  </mergeCells>
  <phoneticPr fontId="4" type="noConversion"/>
  <printOptions horizontalCentered="1"/>
  <pageMargins left="0.78740157480314965" right="0.78740157480314965" top="0.78740157480314965" bottom="0.78740157480314965" header="0.19685039370078741" footer="0.31496062992125984"/>
  <pageSetup paperSize="9" firstPageNumber="7" orientation="portrait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HV236"/>
  <sheetViews>
    <sheetView workbookViewId="0">
      <pane xSplit="2" ySplit="5" topLeftCell="C27" activePane="bottomRight" state="frozen"/>
      <selection activeCell="X42" sqref="X42"/>
      <selection pane="topRight" activeCell="X42" sqref="X42"/>
      <selection pane="bottomLeft" activeCell="X42" sqref="X42"/>
      <selection pane="bottomRight" activeCell="H10" sqref="H10"/>
    </sheetView>
  </sheetViews>
  <sheetFormatPr defaultRowHeight="14.25"/>
  <cols>
    <col min="1" max="1" width="44.625" customWidth="1"/>
    <col min="2" max="4" width="11.125" customWidth="1"/>
    <col min="5" max="6" width="9.625" customWidth="1"/>
  </cols>
  <sheetData>
    <row r="1" spans="1:230" s="189" customFormat="1" ht="30" customHeight="1">
      <c r="A1" s="294" t="s">
        <v>606</v>
      </c>
      <c r="B1" s="294"/>
      <c r="C1" s="294"/>
      <c r="D1" s="294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8"/>
      <c r="BG1" s="188"/>
      <c r="BH1" s="188"/>
      <c r="BI1" s="188"/>
      <c r="BJ1" s="188"/>
      <c r="BK1" s="188"/>
      <c r="BL1" s="188"/>
      <c r="BM1" s="188"/>
      <c r="BN1" s="188"/>
      <c r="BO1" s="188"/>
      <c r="BP1" s="188"/>
      <c r="BQ1" s="188"/>
      <c r="BR1" s="188"/>
      <c r="BS1" s="188"/>
      <c r="BT1" s="188"/>
      <c r="BU1" s="188"/>
      <c r="BV1" s="188"/>
      <c r="BW1" s="188"/>
      <c r="BX1" s="188"/>
      <c r="BY1" s="188"/>
      <c r="BZ1" s="188"/>
      <c r="CA1" s="188"/>
      <c r="CB1" s="188"/>
      <c r="CC1" s="188"/>
      <c r="CD1" s="188"/>
      <c r="CE1" s="188"/>
      <c r="CF1" s="188"/>
      <c r="CG1" s="188"/>
      <c r="CH1" s="188"/>
      <c r="CI1" s="188"/>
      <c r="CJ1" s="188"/>
      <c r="CK1" s="188"/>
      <c r="CL1" s="188"/>
      <c r="CM1" s="188"/>
      <c r="CN1" s="188"/>
      <c r="CO1" s="188"/>
      <c r="CP1" s="188"/>
      <c r="CQ1" s="188"/>
      <c r="CR1" s="188"/>
      <c r="CS1" s="188"/>
      <c r="CT1" s="188"/>
      <c r="CU1" s="188"/>
      <c r="CV1" s="188"/>
      <c r="CW1" s="188"/>
      <c r="CX1" s="188"/>
      <c r="CY1" s="188"/>
      <c r="CZ1" s="188"/>
      <c r="DA1" s="188"/>
      <c r="DB1" s="188"/>
      <c r="DC1" s="188"/>
      <c r="DD1" s="188"/>
      <c r="DE1" s="188"/>
      <c r="DF1" s="188"/>
      <c r="DG1" s="188"/>
      <c r="DH1" s="188"/>
      <c r="DI1" s="188"/>
      <c r="DJ1" s="188"/>
      <c r="DK1" s="188"/>
      <c r="DL1" s="188"/>
      <c r="DM1" s="188"/>
      <c r="DN1" s="188"/>
      <c r="DO1" s="188"/>
      <c r="DP1" s="188"/>
      <c r="DQ1" s="188"/>
      <c r="DR1" s="188"/>
      <c r="DS1" s="188"/>
      <c r="DT1" s="188"/>
      <c r="DU1" s="188"/>
      <c r="DV1" s="188"/>
      <c r="DW1" s="188"/>
      <c r="DX1" s="188"/>
      <c r="DY1" s="188"/>
      <c r="DZ1" s="188"/>
      <c r="EA1" s="188"/>
      <c r="EB1" s="188"/>
      <c r="EC1" s="188"/>
      <c r="ED1" s="188"/>
      <c r="EE1" s="188"/>
      <c r="EF1" s="188"/>
      <c r="EG1" s="188"/>
      <c r="EH1" s="188"/>
      <c r="EI1" s="188"/>
      <c r="EJ1" s="188"/>
      <c r="EK1" s="188"/>
      <c r="EL1" s="188"/>
      <c r="EM1" s="188"/>
      <c r="EN1" s="188"/>
      <c r="EO1" s="188"/>
      <c r="EP1" s="188"/>
      <c r="EQ1" s="188"/>
      <c r="ER1" s="188"/>
      <c r="ES1" s="188"/>
      <c r="ET1" s="188"/>
      <c r="EU1" s="188"/>
      <c r="EV1" s="188"/>
      <c r="EW1" s="188"/>
      <c r="EX1" s="188"/>
      <c r="EY1" s="188"/>
      <c r="EZ1" s="188"/>
      <c r="FA1" s="188"/>
      <c r="FB1" s="188"/>
      <c r="FC1" s="188"/>
      <c r="FD1" s="188"/>
      <c r="FE1" s="188"/>
      <c r="FF1" s="188"/>
      <c r="FG1" s="188"/>
      <c r="FH1" s="188"/>
      <c r="FI1" s="188"/>
      <c r="FJ1" s="188"/>
      <c r="FK1" s="188"/>
      <c r="FL1" s="188"/>
      <c r="FM1" s="188"/>
      <c r="FN1" s="188"/>
      <c r="FO1" s="188"/>
      <c r="FP1" s="188"/>
      <c r="FQ1" s="188"/>
      <c r="FR1" s="188"/>
      <c r="FS1" s="188"/>
      <c r="FT1" s="188"/>
      <c r="FU1" s="188"/>
      <c r="FV1" s="188"/>
      <c r="FW1" s="188"/>
      <c r="FX1" s="188"/>
      <c r="FY1" s="188"/>
      <c r="FZ1" s="188"/>
      <c r="GA1" s="188"/>
      <c r="GB1" s="188"/>
      <c r="GC1" s="188"/>
      <c r="GD1" s="188"/>
      <c r="GE1" s="188"/>
      <c r="GF1" s="188"/>
      <c r="GG1" s="188"/>
      <c r="GH1" s="188"/>
      <c r="GI1" s="188"/>
      <c r="GJ1" s="188"/>
      <c r="GK1" s="188"/>
      <c r="GL1" s="188"/>
      <c r="GM1" s="188"/>
      <c r="GN1" s="188"/>
      <c r="GO1" s="188"/>
      <c r="GP1" s="188"/>
      <c r="GQ1" s="188"/>
      <c r="GR1" s="188"/>
      <c r="GS1" s="188"/>
      <c r="GT1" s="188"/>
      <c r="GU1" s="188"/>
      <c r="GV1" s="188"/>
      <c r="GW1" s="188"/>
      <c r="GX1" s="188"/>
      <c r="GY1" s="188"/>
      <c r="GZ1" s="188"/>
      <c r="HA1" s="188"/>
      <c r="HB1" s="188"/>
      <c r="HC1" s="188"/>
      <c r="HD1" s="188"/>
      <c r="HE1" s="188"/>
      <c r="HF1" s="188"/>
      <c r="HG1" s="188"/>
      <c r="HH1" s="188"/>
      <c r="HI1" s="188"/>
      <c r="HJ1" s="188"/>
      <c r="HK1" s="188"/>
      <c r="HL1" s="188"/>
      <c r="HM1" s="188"/>
      <c r="HN1" s="188"/>
      <c r="HO1" s="188"/>
      <c r="HP1" s="188"/>
      <c r="HQ1" s="188"/>
      <c r="HR1" s="188"/>
      <c r="HS1" s="188"/>
      <c r="HT1" s="188"/>
      <c r="HU1" s="188"/>
      <c r="HV1" s="188"/>
    </row>
    <row r="2" spans="1:230" s="196" customFormat="1" ht="20.100000000000001" customHeight="1" thickBot="1">
      <c r="A2" s="198"/>
      <c r="B2" s="199"/>
      <c r="C2" s="199"/>
      <c r="D2" s="96" t="s">
        <v>614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  <c r="HT2" s="198"/>
      <c r="HU2" s="198"/>
      <c r="HV2" s="198"/>
    </row>
    <row r="3" spans="1:230" s="196" customFormat="1" ht="21.95" customHeight="1">
      <c r="A3" s="295" t="s">
        <v>109</v>
      </c>
      <c r="B3" s="297" t="s">
        <v>326</v>
      </c>
      <c r="C3" s="297"/>
      <c r="D3" s="298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</row>
    <row r="4" spans="1:230" s="196" customFormat="1" ht="21.95" customHeight="1">
      <c r="A4" s="296"/>
      <c r="B4" s="299" t="s">
        <v>110</v>
      </c>
      <c r="C4" s="300" t="s">
        <v>111</v>
      </c>
      <c r="D4" s="301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</row>
    <row r="5" spans="1:230" s="196" customFormat="1" ht="39.75" customHeight="1">
      <c r="A5" s="296"/>
      <c r="B5" s="299"/>
      <c r="C5" s="208" t="s">
        <v>327</v>
      </c>
      <c r="D5" s="209" t="s">
        <v>509</v>
      </c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</row>
    <row r="6" spans="1:230" s="212" customFormat="1" ht="20.45" customHeight="1">
      <c r="A6" s="210" t="s">
        <v>112</v>
      </c>
      <c r="B6" s="205">
        <v>12612</v>
      </c>
      <c r="C6" s="205">
        <v>12612</v>
      </c>
      <c r="D6" s="206">
        <f t="shared" ref="D6" si="0">SUM(D7:D17)</f>
        <v>0</v>
      </c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  <c r="FM6" s="211"/>
      <c r="FN6" s="211"/>
      <c r="FO6" s="211"/>
      <c r="FP6" s="211"/>
      <c r="FQ6" s="211"/>
      <c r="FR6" s="211"/>
      <c r="FS6" s="211"/>
      <c r="FT6" s="211"/>
      <c r="FU6" s="211"/>
      <c r="FV6" s="211"/>
      <c r="FW6" s="211"/>
      <c r="FX6" s="211"/>
      <c r="FY6" s="211"/>
      <c r="FZ6" s="211"/>
      <c r="GA6" s="211"/>
      <c r="GB6" s="211"/>
      <c r="GC6" s="211"/>
      <c r="GD6" s="211"/>
      <c r="GE6" s="211"/>
      <c r="GF6" s="211"/>
      <c r="GG6" s="211"/>
      <c r="GH6" s="211"/>
      <c r="GI6" s="211"/>
      <c r="GJ6" s="211"/>
      <c r="GK6" s="211"/>
      <c r="GL6" s="211"/>
      <c r="GM6" s="211"/>
      <c r="GN6" s="211"/>
      <c r="GO6" s="211"/>
      <c r="GP6" s="211"/>
      <c r="GQ6" s="211"/>
      <c r="GR6" s="211"/>
      <c r="GS6" s="211"/>
      <c r="GT6" s="211"/>
      <c r="GU6" s="211"/>
      <c r="GV6" s="211"/>
      <c r="GW6" s="211"/>
      <c r="GX6" s="211"/>
      <c r="GY6" s="211"/>
      <c r="GZ6" s="211"/>
      <c r="HA6" s="211"/>
      <c r="HB6" s="211"/>
      <c r="HC6" s="211"/>
      <c r="HD6" s="211"/>
      <c r="HE6" s="211"/>
      <c r="HF6" s="211"/>
      <c r="HG6" s="211"/>
      <c r="HH6" s="211"/>
      <c r="HI6" s="211"/>
      <c r="HJ6" s="211"/>
      <c r="HK6" s="211"/>
      <c r="HL6" s="211"/>
      <c r="HM6" s="211"/>
      <c r="HN6" s="211"/>
      <c r="HO6" s="211"/>
      <c r="HP6" s="211"/>
      <c r="HQ6" s="211"/>
      <c r="HR6" s="211"/>
      <c r="HS6" s="211"/>
      <c r="HT6" s="211"/>
      <c r="HU6" s="211"/>
      <c r="HV6" s="211"/>
    </row>
    <row r="7" spans="1:230" s="196" customFormat="1" ht="20.45" customHeight="1">
      <c r="A7" s="213" t="s">
        <v>325</v>
      </c>
      <c r="B7" s="205">
        <v>7460</v>
      </c>
      <c r="C7" s="205">
        <v>7460</v>
      </c>
      <c r="D7" s="214">
        <v>0</v>
      </c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07"/>
      <c r="BC7" s="207"/>
      <c r="BD7" s="207"/>
      <c r="BE7" s="207"/>
      <c r="BF7" s="207"/>
      <c r="BG7" s="207"/>
      <c r="BH7" s="207"/>
      <c r="BI7" s="207"/>
      <c r="BJ7" s="207"/>
      <c r="BK7" s="207"/>
      <c r="BL7" s="207"/>
      <c r="BM7" s="207"/>
      <c r="BN7" s="207"/>
      <c r="BO7" s="207"/>
      <c r="BP7" s="207"/>
      <c r="BQ7" s="207"/>
      <c r="BR7" s="207"/>
      <c r="BS7" s="207"/>
      <c r="BT7" s="207"/>
      <c r="BU7" s="207"/>
      <c r="BV7" s="207"/>
      <c r="BW7" s="207"/>
      <c r="BX7" s="207"/>
      <c r="BY7" s="207"/>
      <c r="BZ7" s="207"/>
      <c r="CA7" s="207"/>
      <c r="CB7" s="207"/>
      <c r="CC7" s="207"/>
      <c r="CD7" s="207"/>
      <c r="CE7" s="207"/>
      <c r="CF7" s="207"/>
      <c r="CG7" s="207"/>
      <c r="CH7" s="207"/>
      <c r="CI7" s="207"/>
      <c r="CJ7" s="207"/>
      <c r="CK7" s="207"/>
      <c r="CL7" s="207"/>
      <c r="CM7" s="207"/>
      <c r="CN7" s="207"/>
      <c r="CO7" s="207"/>
      <c r="CP7" s="207"/>
      <c r="CQ7" s="207"/>
      <c r="CR7" s="207"/>
      <c r="CS7" s="207"/>
      <c r="CT7" s="207"/>
      <c r="CU7" s="207"/>
      <c r="CV7" s="207"/>
      <c r="CW7" s="207"/>
      <c r="CX7" s="207"/>
      <c r="CY7" s="207"/>
      <c r="CZ7" s="207"/>
      <c r="DA7" s="207"/>
      <c r="DB7" s="207"/>
      <c r="DC7" s="207"/>
      <c r="DD7" s="207"/>
      <c r="DE7" s="207"/>
      <c r="DF7" s="207"/>
      <c r="DG7" s="207"/>
      <c r="DH7" s="207"/>
      <c r="DI7" s="207"/>
      <c r="DJ7" s="207"/>
      <c r="DK7" s="207"/>
      <c r="DL7" s="207"/>
      <c r="DM7" s="207"/>
      <c r="DN7" s="207"/>
      <c r="DO7" s="207"/>
      <c r="DP7" s="207"/>
      <c r="DQ7" s="207"/>
      <c r="DR7" s="207"/>
      <c r="DS7" s="207"/>
      <c r="DT7" s="207"/>
      <c r="DU7" s="207"/>
      <c r="DV7" s="207"/>
      <c r="DW7" s="207"/>
      <c r="DX7" s="207"/>
      <c r="DY7" s="207"/>
      <c r="DZ7" s="207"/>
      <c r="EA7" s="207"/>
      <c r="EB7" s="207"/>
      <c r="EC7" s="207"/>
      <c r="ED7" s="207"/>
      <c r="EE7" s="207"/>
      <c r="EF7" s="207"/>
      <c r="EG7" s="207"/>
      <c r="EH7" s="207"/>
      <c r="EI7" s="207"/>
      <c r="EJ7" s="207"/>
      <c r="EK7" s="207"/>
      <c r="EL7" s="207"/>
      <c r="EM7" s="207"/>
      <c r="EN7" s="207"/>
      <c r="EO7" s="207"/>
      <c r="EP7" s="207"/>
      <c r="EQ7" s="207"/>
      <c r="ER7" s="207"/>
      <c r="ES7" s="207"/>
      <c r="ET7" s="207"/>
      <c r="EU7" s="207"/>
      <c r="EV7" s="207"/>
      <c r="EW7" s="207"/>
      <c r="EX7" s="207"/>
      <c r="EY7" s="207"/>
      <c r="EZ7" s="207"/>
      <c r="FA7" s="207"/>
      <c r="FB7" s="207"/>
      <c r="FC7" s="207"/>
      <c r="FD7" s="207"/>
      <c r="FE7" s="207"/>
      <c r="FF7" s="207"/>
      <c r="FG7" s="207"/>
      <c r="FH7" s="207"/>
      <c r="FI7" s="207"/>
      <c r="FJ7" s="207"/>
      <c r="FK7" s="207"/>
      <c r="FL7" s="207"/>
      <c r="FM7" s="207"/>
      <c r="FN7" s="207"/>
      <c r="FO7" s="207"/>
      <c r="FP7" s="207"/>
      <c r="FQ7" s="207"/>
      <c r="FR7" s="207"/>
      <c r="FS7" s="207"/>
      <c r="FT7" s="207"/>
      <c r="FU7" s="207"/>
      <c r="FV7" s="207"/>
      <c r="FW7" s="207"/>
      <c r="FX7" s="207"/>
      <c r="FY7" s="207"/>
      <c r="FZ7" s="207"/>
      <c r="GA7" s="207"/>
      <c r="GB7" s="207"/>
      <c r="GC7" s="207"/>
      <c r="GD7" s="207"/>
      <c r="GE7" s="207"/>
      <c r="GF7" s="207"/>
      <c r="GG7" s="207"/>
      <c r="GH7" s="207"/>
      <c r="GI7" s="207"/>
      <c r="GJ7" s="207"/>
      <c r="GK7" s="207"/>
      <c r="GL7" s="207"/>
      <c r="GM7" s="207"/>
      <c r="GN7" s="207"/>
      <c r="GO7" s="207"/>
      <c r="GP7" s="207"/>
      <c r="GQ7" s="207"/>
      <c r="GR7" s="207"/>
      <c r="GS7" s="207"/>
      <c r="GT7" s="207"/>
      <c r="GU7" s="207"/>
      <c r="GV7" s="207"/>
      <c r="GW7" s="207"/>
      <c r="GX7" s="207"/>
      <c r="GY7" s="207"/>
      <c r="GZ7" s="207"/>
      <c r="HA7" s="207"/>
      <c r="HB7" s="207"/>
      <c r="HC7" s="207"/>
      <c r="HD7" s="207"/>
      <c r="HE7" s="207"/>
      <c r="HF7" s="207"/>
      <c r="HG7" s="207"/>
      <c r="HH7" s="207"/>
      <c r="HI7" s="207"/>
      <c r="HJ7" s="207"/>
      <c r="HK7" s="207"/>
      <c r="HL7" s="207"/>
      <c r="HM7" s="207"/>
      <c r="HN7" s="207"/>
      <c r="HO7" s="207"/>
      <c r="HP7" s="207"/>
      <c r="HQ7" s="207"/>
      <c r="HR7" s="207"/>
      <c r="HS7" s="207"/>
      <c r="HT7" s="207"/>
      <c r="HU7" s="207"/>
      <c r="HV7" s="207"/>
    </row>
    <row r="8" spans="1:230" s="196" customFormat="1" ht="20.45" customHeight="1">
      <c r="A8" s="213" t="s">
        <v>324</v>
      </c>
      <c r="B8" s="205">
        <v>5096</v>
      </c>
      <c r="C8" s="205">
        <v>5096</v>
      </c>
      <c r="D8" s="214">
        <v>0</v>
      </c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</row>
    <row r="9" spans="1:230" s="196" customFormat="1" ht="20.45" customHeight="1">
      <c r="A9" s="215" t="s">
        <v>130</v>
      </c>
      <c r="B9" s="205">
        <v>80</v>
      </c>
      <c r="C9" s="205">
        <v>80</v>
      </c>
      <c r="D9" s="214">
        <v>0</v>
      </c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7"/>
      <c r="CC9" s="207"/>
      <c r="CD9" s="207"/>
      <c r="CE9" s="207"/>
      <c r="CF9" s="207"/>
      <c r="CG9" s="207"/>
      <c r="CH9" s="207"/>
      <c r="CI9" s="207"/>
      <c r="CJ9" s="207"/>
      <c r="CK9" s="207"/>
      <c r="CL9" s="207"/>
      <c r="CM9" s="207"/>
      <c r="CN9" s="207"/>
      <c r="CO9" s="207"/>
      <c r="CP9" s="207"/>
      <c r="CQ9" s="207"/>
      <c r="CR9" s="207"/>
      <c r="CS9" s="207"/>
      <c r="CT9" s="207"/>
      <c r="CU9" s="207"/>
      <c r="CV9" s="207"/>
      <c r="CW9" s="207"/>
      <c r="CX9" s="207"/>
      <c r="CY9" s="207"/>
      <c r="CZ9" s="207"/>
      <c r="DA9" s="207"/>
      <c r="DB9" s="207"/>
      <c r="DC9" s="207"/>
      <c r="DD9" s="207"/>
      <c r="DE9" s="207"/>
      <c r="DF9" s="207"/>
      <c r="DG9" s="207"/>
      <c r="DH9" s="207"/>
      <c r="DI9" s="207"/>
      <c r="DJ9" s="207"/>
      <c r="DK9" s="207"/>
      <c r="DL9" s="207"/>
      <c r="DM9" s="207"/>
      <c r="DN9" s="207"/>
      <c r="DO9" s="207"/>
      <c r="DP9" s="207"/>
      <c r="DQ9" s="207"/>
      <c r="DR9" s="207"/>
      <c r="DS9" s="207"/>
      <c r="DT9" s="207"/>
      <c r="DU9" s="207"/>
      <c r="DV9" s="207"/>
      <c r="DW9" s="207"/>
      <c r="DX9" s="207"/>
      <c r="DY9" s="207"/>
      <c r="DZ9" s="207"/>
      <c r="EA9" s="207"/>
      <c r="EB9" s="207"/>
      <c r="EC9" s="207"/>
      <c r="ED9" s="207"/>
      <c r="EE9" s="207"/>
      <c r="EF9" s="207"/>
      <c r="EG9" s="207"/>
      <c r="EH9" s="207"/>
      <c r="EI9" s="207"/>
      <c r="EJ9" s="207"/>
      <c r="EK9" s="207"/>
      <c r="EL9" s="207"/>
      <c r="EM9" s="207"/>
      <c r="EN9" s="207"/>
      <c r="EO9" s="207"/>
      <c r="EP9" s="207"/>
      <c r="EQ9" s="207"/>
      <c r="ER9" s="207"/>
      <c r="ES9" s="207"/>
      <c r="ET9" s="207"/>
      <c r="EU9" s="207"/>
      <c r="EV9" s="207"/>
      <c r="EW9" s="207"/>
      <c r="EX9" s="207"/>
      <c r="EY9" s="207"/>
      <c r="EZ9" s="207"/>
      <c r="FA9" s="207"/>
      <c r="FB9" s="207"/>
      <c r="FC9" s="207"/>
      <c r="FD9" s="207"/>
      <c r="FE9" s="207"/>
      <c r="FF9" s="207"/>
      <c r="FG9" s="207"/>
      <c r="FH9" s="207"/>
      <c r="FI9" s="207"/>
      <c r="FJ9" s="207"/>
      <c r="FK9" s="207"/>
      <c r="FL9" s="207"/>
      <c r="FM9" s="207"/>
      <c r="FN9" s="207"/>
      <c r="FO9" s="207"/>
      <c r="FP9" s="207"/>
      <c r="FQ9" s="207"/>
      <c r="FR9" s="207"/>
      <c r="FS9" s="207"/>
      <c r="FT9" s="207"/>
      <c r="FU9" s="207"/>
      <c r="FV9" s="207"/>
      <c r="FW9" s="207"/>
      <c r="FX9" s="207"/>
      <c r="FY9" s="207"/>
      <c r="FZ9" s="207"/>
      <c r="GA9" s="207"/>
      <c r="GB9" s="207"/>
      <c r="GC9" s="207"/>
      <c r="GD9" s="207"/>
      <c r="GE9" s="207"/>
      <c r="GF9" s="207"/>
      <c r="GG9" s="207"/>
      <c r="GH9" s="207"/>
      <c r="GI9" s="207"/>
      <c r="GJ9" s="207"/>
      <c r="GK9" s="207"/>
      <c r="GL9" s="207"/>
      <c r="GM9" s="207"/>
      <c r="GN9" s="207"/>
      <c r="GO9" s="207"/>
      <c r="GP9" s="207"/>
      <c r="GQ9" s="207"/>
      <c r="GR9" s="207"/>
      <c r="GS9" s="207"/>
      <c r="GT9" s="207"/>
      <c r="GU9" s="207"/>
      <c r="GV9" s="207"/>
      <c r="GW9" s="207"/>
      <c r="GX9" s="207"/>
      <c r="GY9" s="207"/>
      <c r="GZ9" s="207"/>
      <c r="HA9" s="207"/>
      <c r="HB9" s="207"/>
      <c r="HC9" s="207"/>
      <c r="HD9" s="207"/>
      <c r="HE9" s="207"/>
      <c r="HF9" s="207"/>
      <c r="HG9" s="207"/>
      <c r="HH9" s="207"/>
      <c r="HI9" s="207"/>
      <c r="HJ9" s="207"/>
      <c r="HK9" s="207"/>
      <c r="HL9" s="207"/>
      <c r="HM9" s="207"/>
      <c r="HN9" s="207"/>
      <c r="HO9" s="207"/>
      <c r="HP9" s="207"/>
      <c r="HQ9" s="207"/>
      <c r="HR9" s="207"/>
      <c r="HS9" s="207"/>
      <c r="HT9" s="207"/>
      <c r="HU9" s="207"/>
      <c r="HV9" s="207"/>
    </row>
    <row r="10" spans="1:230" s="196" customFormat="1" ht="20.45" customHeight="1">
      <c r="A10" s="215" t="s">
        <v>131</v>
      </c>
      <c r="B10" s="205">
        <v>1310</v>
      </c>
      <c r="C10" s="205">
        <v>1310</v>
      </c>
      <c r="D10" s="214">
        <v>0</v>
      </c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207"/>
      <c r="BS10" s="207"/>
      <c r="BT10" s="207"/>
      <c r="BU10" s="207"/>
      <c r="BV10" s="207"/>
      <c r="BW10" s="207"/>
      <c r="BX10" s="207"/>
      <c r="BY10" s="207"/>
      <c r="BZ10" s="207"/>
      <c r="CA10" s="207"/>
      <c r="CB10" s="207"/>
      <c r="CC10" s="207"/>
      <c r="CD10" s="207"/>
      <c r="CE10" s="207"/>
      <c r="CF10" s="207"/>
      <c r="CG10" s="207"/>
      <c r="CH10" s="207"/>
      <c r="CI10" s="207"/>
      <c r="CJ10" s="207"/>
      <c r="CK10" s="207"/>
      <c r="CL10" s="207"/>
      <c r="CM10" s="207"/>
      <c r="CN10" s="207"/>
      <c r="CO10" s="207"/>
      <c r="CP10" s="207"/>
      <c r="CQ10" s="207"/>
      <c r="CR10" s="207"/>
      <c r="CS10" s="207"/>
      <c r="CT10" s="207"/>
      <c r="CU10" s="207"/>
      <c r="CV10" s="207"/>
      <c r="CW10" s="207"/>
      <c r="CX10" s="207"/>
      <c r="CY10" s="207"/>
      <c r="CZ10" s="207"/>
      <c r="DA10" s="207"/>
      <c r="DB10" s="207"/>
      <c r="DC10" s="207"/>
      <c r="DD10" s="207"/>
      <c r="DE10" s="207"/>
      <c r="DF10" s="207"/>
      <c r="DG10" s="207"/>
      <c r="DH10" s="207"/>
      <c r="DI10" s="207"/>
      <c r="DJ10" s="207"/>
      <c r="DK10" s="207"/>
      <c r="DL10" s="207"/>
      <c r="DM10" s="207"/>
      <c r="DN10" s="207"/>
      <c r="DO10" s="207"/>
      <c r="DP10" s="207"/>
      <c r="DQ10" s="207"/>
      <c r="DR10" s="207"/>
      <c r="DS10" s="207"/>
      <c r="DT10" s="207"/>
      <c r="DU10" s="207"/>
      <c r="DV10" s="207"/>
      <c r="DW10" s="207"/>
      <c r="DX10" s="207"/>
      <c r="DY10" s="207"/>
      <c r="DZ10" s="207"/>
      <c r="EA10" s="207"/>
      <c r="EB10" s="207"/>
      <c r="EC10" s="207"/>
      <c r="ED10" s="207"/>
      <c r="EE10" s="207"/>
      <c r="EF10" s="207"/>
      <c r="EG10" s="207"/>
      <c r="EH10" s="207"/>
      <c r="EI10" s="207"/>
      <c r="EJ10" s="207"/>
      <c r="EK10" s="207"/>
      <c r="EL10" s="207"/>
      <c r="EM10" s="207"/>
      <c r="EN10" s="207"/>
      <c r="EO10" s="207"/>
      <c r="EP10" s="207"/>
      <c r="EQ10" s="207"/>
      <c r="ER10" s="207"/>
      <c r="ES10" s="207"/>
      <c r="ET10" s="207"/>
      <c r="EU10" s="207"/>
      <c r="EV10" s="207"/>
      <c r="EW10" s="207"/>
      <c r="EX10" s="207"/>
      <c r="EY10" s="207"/>
      <c r="EZ10" s="207"/>
      <c r="FA10" s="207"/>
      <c r="FB10" s="207"/>
      <c r="FC10" s="207"/>
      <c r="FD10" s="207"/>
      <c r="FE10" s="207"/>
      <c r="FF10" s="207"/>
      <c r="FG10" s="207"/>
      <c r="FH10" s="207"/>
      <c r="FI10" s="207"/>
      <c r="FJ10" s="207"/>
      <c r="FK10" s="207"/>
      <c r="FL10" s="207"/>
      <c r="FM10" s="207"/>
      <c r="FN10" s="207"/>
      <c r="FO10" s="207"/>
      <c r="FP10" s="207"/>
      <c r="FQ10" s="207"/>
      <c r="FR10" s="207"/>
      <c r="FS10" s="207"/>
      <c r="FT10" s="207"/>
      <c r="FU10" s="207"/>
      <c r="FV10" s="207"/>
      <c r="FW10" s="207"/>
      <c r="FX10" s="207"/>
      <c r="FY10" s="207"/>
      <c r="FZ10" s="207"/>
      <c r="GA10" s="207"/>
      <c r="GB10" s="207"/>
      <c r="GC10" s="207"/>
      <c r="GD10" s="207"/>
      <c r="GE10" s="207"/>
      <c r="GF10" s="207"/>
      <c r="GG10" s="207"/>
      <c r="GH10" s="207"/>
      <c r="GI10" s="207"/>
      <c r="GJ10" s="207"/>
      <c r="GK10" s="207"/>
      <c r="GL10" s="207"/>
      <c r="GM10" s="207"/>
      <c r="GN10" s="207"/>
      <c r="GO10" s="207"/>
      <c r="GP10" s="207"/>
      <c r="GQ10" s="207"/>
      <c r="GR10" s="207"/>
      <c r="GS10" s="207"/>
      <c r="GT10" s="207"/>
      <c r="GU10" s="207"/>
      <c r="GV10" s="207"/>
      <c r="GW10" s="207"/>
      <c r="GX10" s="207"/>
      <c r="GY10" s="207"/>
      <c r="GZ10" s="207"/>
      <c r="HA10" s="207"/>
      <c r="HB10" s="207"/>
      <c r="HC10" s="207"/>
      <c r="HD10" s="207"/>
      <c r="HE10" s="207"/>
      <c r="HF10" s="207"/>
      <c r="HG10" s="207"/>
      <c r="HH10" s="207"/>
      <c r="HI10" s="207"/>
      <c r="HJ10" s="207"/>
      <c r="HK10" s="207"/>
      <c r="HL10" s="207"/>
      <c r="HM10" s="207"/>
      <c r="HN10" s="207"/>
      <c r="HO10" s="207"/>
      <c r="HP10" s="207"/>
      <c r="HQ10" s="207"/>
      <c r="HR10" s="207"/>
      <c r="HS10" s="207"/>
      <c r="HT10" s="207"/>
      <c r="HU10" s="207"/>
      <c r="HV10" s="207"/>
    </row>
    <row r="11" spans="1:230" s="196" customFormat="1" ht="20.45" customHeight="1">
      <c r="A11" s="215" t="s">
        <v>132</v>
      </c>
      <c r="B11" s="205">
        <v>589</v>
      </c>
      <c r="C11" s="205">
        <v>589</v>
      </c>
      <c r="D11" s="214">
        <v>0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7"/>
      <c r="GQ11" s="207"/>
      <c r="GR11" s="207"/>
      <c r="GS11" s="207"/>
      <c r="GT11" s="207"/>
      <c r="GU11" s="207"/>
      <c r="GV11" s="207"/>
      <c r="GW11" s="207"/>
      <c r="GX11" s="207"/>
      <c r="GY11" s="207"/>
      <c r="GZ11" s="207"/>
      <c r="HA11" s="207"/>
      <c r="HB11" s="207"/>
      <c r="HC11" s="207"/>
      <c r="HD11" s="207"/>
      <c r="HE11" s="207"/>
      <c r="HF11" s="207"/>
      <c r="HG11" s="207"/>
      <c r="HH11" s="207"/>
      <c r="HI11" s="207"/>
      <c r="HJ11" s="207"/>
      <c r="HK11" s="207"/>
      <c r="HL11" s="207"/>
      <c r="HM11" s="207"/>
      <c r="HN11" s="207"/>
      <c r="HO11" s="207"/>
      <c r="HP11" s="207"/>
      <c r="HQ11" s="207"/>
      <c r="HR11" s="207"/>
      <c r="HS11" s="207"/>
      <c r="HT11" s="207"/>
      <c r="HU11" s="207"/>
      <c r="HV11" s="207"/>
    </row>
    <row r="12" spans="1:230" s="196" customFormat="1" ht="20.45" customHeight="1">
      <c r="A12" s="216" t="s">
        <v>133</v>
      </c>
      <c r="B12" s="205">
        <v>120</v>
      </c>
      <c r="C12" s="205">
        <v>120</v>
      </c>
      <c r="D12" s="214">
        <v>0</v>
      </c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7"/>
      <c r="BU12" s="207"/>
      <c r="BV12" s="207"/>
      <c r="BW12" s="207"/>
      <c r="BX12" s="207"/>
      <c r="BY12" s="207"/>
      <c r="BZ12" s="207"/>
      <c r="CA12" s="207"/>
      <c r="CB12" s="207"/>
      <c r="CC12" s="207"/>
      <c r="CD12" s="207"/>
      <c r="CE12" s="207"/>
      <c r="CF12" s="207"/>
      <c r="CG12" s="207"/>
      <c r="CH12" s="207"/>
      <c r="CI12" s="207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7"/>
      <c r="GQ12" s="207"/>
      <c r="GR12" s="207"/>
      <c r="GS12" s="207"/>
      <c r="GT12" s="207"/>
      <c r="GU12" s="207"/>
      <c r="GV12" s="207"/>
      <c r="GW12" s="207"/>
      <c r="GX12" s="207"/>
      <c r="GY12" s="207"/>
      <c r="GZ12" s="207"/>
      <c r="HA12" s="207"/>
      <c r="HB12" s="207"/>
      <c r="HC12" s="207"/>
      <c r="HD12" s="207"/>
      <c r="HE12" s="207"/>
      <c r="HF12" s="207"/>
      <c r="HG12" s="207"/>
      <c r="HH12" s="207"/>
      <c r="HI12" s="207"/>
      <c r="HJ12" s="207"/>
      <c r="HK12" s="207"/>
      <c r="HL12" s="207"/>
      <c r="HM12" s="207"/>
      <c r="HN12" s="207"/>
      <c r="HO12" s="207"/>
      <c r="HP12" s="207"/>
      <c r="HQ12" s="207"/>
      <c r="HR12" s="207"/>
      <c r="HS12" s="207"/>
      <c r="HT12" s="207"/>
      <c r="HU12" s="207"/>
      <c r="HV12" s="207"/>
    </row>
    <row r="13" spans="1:230" s="196" customFormat="1" ht="20.45" customHeight="1">
      <c r="A13" s="216" t="s">
        <v>134</v>
      </c>
      <c r="B13" s="205">
        <v>265</v>
      </c>
      <c r="C13" s="205">
        <v>265</v>
      </c>
      <c r="D13" s="214">
        <v>0</v>
      </c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7"/>
      <c r="CC13" s="207"/>
      <c r="CD13" s="207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7"/>
      <c r="CP13" s="207"/>
      <c r="CQ13" s="207"/>
      <c r="CR13" s="207"/>
      <c r="CS13" s="207"/>
      <c r="CT13" s="207"/>
      <c r="CU13" s="207"/>
      <c r="CV13" s="207"/>
      <c r="CW13" s="207"/>
      <c r="CX13" s="207"/>
      <c r="CY13" s="207"/>
      <c r="CZ13" s="207"/>
      <c r="DA13" s="207"/>
      <c r="DB13" s="207"/>
      <c r="DC13" s="207"/>
      <c r="DD13" s="207"/>
      <c r="DE13" s="207"/>
      <c r="DF13" s="207"/>
      <c r="DG13" s="207"/>
      <c r="DH13" s="207"/>
      <c r="DI13" s="207"/>
      <c r="DJ13" s="207"/>
      <c r="DK13" s="207"/>
      <c r="DL13" s="207"/>
      <c r="DM13" s="207"/>
      <c r="DN13" s="207"/>
      <c r="DO13" s="207"/>
      <c r="DP13" s="207"/>
      <c r="DQ13" s="207"/>
      <c r="DR13" s="207"/>
      <c r="DS13" s="207"/>
      <c r="DT13" s="207"/>
      <c r="DU13" s="207"/>
      <c r="DV13" s="207"/>
      <c r="DW13" s="207"/>
      <c r="DX13" s="207"/>
      <c r="DY13" s="207"/>
      <c r="DZ13" s="207"/>
      <c r="EA13" s="207"/>
      <c r="EB13" s="207"/>
      <c r="EC13" s="207"/>
      <c r="ED13" s="207"/>
      <c r="EE13" s="207"/>
      <c r="EF13" s="207"/>
      <c r="EG13" s="207"/>
      <c r="EH13" s="207"/>
      <c r="EI13" s="207"/>
      <c r="EJ13" s="207"/>
      <c r="EK13" s="207"/>
      <c r="EL13" s="207"/>
      <c r="EM13" s="207"/>
      <c r="EN13" s="207"/>
      <c r="EO13" s="207"/>
      <c r="EP13" s="207"/>
      <c r="EQ13" s="207"/>
      <c r="ER13" s="207"/>
      <c r="ES13" s="207"/>
      <c r="ET13" s="207"/>
      <c r="EU13" s="207"/>
      <c r="EV13" s="207"/>
      <c r="EW13" s="207"/>
      <c r="EX13" s="207"/>
      <c r="EY13" s="207"/>
      <c r="EZ13" s="207"/>
      <c r="FA13" s="207"/>
      <c r="FB13" s="207"/>
      <c r="FC13" s="207"/>
      <c r="FD13" s="207"/>
      <c r="FE13" s="207"/>
      <c r="FF13" s="207"/>
      <c r="FG13" s="207"/>
      <c r="FH13" s="207"/>
      <c r="FI13" s="207"/>
      <c r="FJ13" s="207"/>
      <c r="FK13" s="207"/>
      <c r="FL13" s="207"/>
      <c r="FM13" s="207"/>
      <c r="FN13" s="207"/>
      <c r="FO13" s="207"/>
      <c r="FP13" s="207"/>
      <c r="FQ13" s="207"/>
      <c r="FR13" s="207"/>
      <c r="FS13" s="207"/>
      <c r="FT13" s="207"/>
      <c r="FU13" s="207"/>
      <c r="FV13" s="207"/>
      <c r="FW13" s="207"/>
      <c r="FX13" s="207"/>
      <c r="FY13" s="207"/>
      <c r="FZ13" s="207"/>
      <c r="GA13" s="207"/>
      <c r="GB13" s="207"/>
      <c r="GC13" s="207"/>
      <c r="GD13" s="207"/>
      <c r="GE13" s="207"/>
      <c r="GF13" s="207"/>
      <c r="GG13" s="207"/>
      <c r="GH13" s="207"/>
      <c r="GI13" s="207"/>
      <c r="GJ13" s="207"/>
      <c r="GK13" s="207"/>
      <c r="GL13" s="207"/>
      <c r="GM13" s="207"/>
      <c r="GN13" s="207"/>
      <c r="GO13" s="207"/>
      <c r="GP13" s="207"/>
      <c r="GQ13" s="207"/>
      <c r="GR13" s="207"/>
      <c r="GS13" s="207"/>
      <c r="GT13" s="207"/>
      <c r="GU13" s="207"/>
      <c r="GV13" s="207"/>
      <c r="GW13" s="207"/>
      <c r="GX13" s="207"/>
      <c r="GY13" s="207"/>
      <c r="GZ13" s="207"/>
      <c r="HA13" s="207"/>
      <c r="HB13" s="207"/>
      <c r="HC13" s="207"/>
      <c r="HD13" s="207"/>
      <c r="HE13" s="207"/>
      <c r="HF13" s="207"/>
      <c r="HG13" s="207"/>
      <c r="HH13" s="207"/>
      <c r="HI13" s="207"/>
      <c r="HJ13" s="207"/>
      <c r="HK13" s="207"/>
      <c r="HL13" s="207"/>
      <c r="HM13" s="207"/>
      <c r="HN13" s="207"/>
      <c r="HO13" s="207"/>
      <c r="HP13" s="207"/>
      <c r="HQ13" s="207"/>
      <c r="HR13" s="207"/>
      <c r="HS13" s="207"/>
      <c r="HT13" s="207"/>
      <c r="HU13" s="207"/>
      <c r="HV13" s="207"/>
    </row>
    <row r="14" spans="1:230" s="196" customFormat="1" ht="20.45" customHeight="1">
      <c r="A14" s="216" t="s">
        <v>135</v>
      </c>
      <c r="B14" s="205">
        <v>143</v>
      </c>
      <c r="C14" s="205">
        <v>143</v>
      </c>
      <c r="D14" s="214">
        <v>0</v>
      </c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7"/>
      <c r="BR14" s="207"/>
      <c r="BS14" s="207"/>
      <c r="BT14" s="207"/>
      <c r="BU14" s="207"/>
      <c r="BV14" s="207"/>
      <c r="BW14" s="207"/>
      <c r="BX14" s="207"/>
      <c r="BY14" s="207"/>
      <c r="BZ14" s="207"/>
      <c r="CA14" s="207"/>
      <c r="CB14" s="207"/>
      <c r="CC14" s="207"/>
      <c r="CD14" s="207"/>
      <c r="CE14" s="207"/>
      <c r="CF14" s="207"/>
      <c r="CG14" s="207"/>
      <c r="CH14" s="207"/>
      <c r="CI14" s="207"/>
      <c r="CJ14" s="207"/>
      <c r="CK14" s="207"/>
      <c r="CL14" s="207"/>
      <c r="CM14" s="207"/>
      <c r="CN14" s="207"/>
      <c r="CO14" s="207"/>
      <c r="CP14" s="207"/>
      <c r="CQ14" s="207"/>
      <c r="CR14" s="207"/>
      <c r="CS14" s="207"/>
      <c r="CT14" s="207"/>
      <c r="CU14" s="207"/>
      <c r="CV14" s="207"/>
      <c r="CW14" s="207"/>
      <c r="CX14" s="207"/>
      <c r="CY14" s="207"/>
      <c r="CZ14" s="207"/>
      <c r="DA14" s="207"/>
      <c r="DB14" s="207"/>
      <c r="DC14" s="207"/>
      <c r="DD14" s="207"/>
      <c r="DE14" s="207"/>
      <c r="DF14" s="207"/>
      <c r="DG14" s="207"/>
      <c r="DH14" s="207"/>
      <c r="DI14" s="207"/>
      <c r="DJ14" s="207"/>
      <c r="DK14" s="207"/>
      <c r="DL14" s="207"/>
      <c r="DM14" s="207"/>
      <c r="DN14" s="207"/>
      <c r="DO14" s="207"/>
      <c r="DP14" s="207"/>
      <c r="DQ14" s="207"/>
      <c r="DR14" s="207"/>
      <c r="DS14" s="207"/>
      <c r="DT14" s="207"/>
      <c r="DU14" s="207"/>
      <c r="DV14" s="207"/>
      <c r="DW14" s="207"/>
      <c r="DX14" s="207"/>
      <c r="DY14" s="207"/>
      <c r="DZ14" s="207"/>
      <c r="EA14" s="207"/>
      <c r="EB14" s="207"/>
      <c r="EC14" s="207"/>
      <c r="ED14" s="207"/>
      <c r="EE14" s="207"/>
      <c r="EF14" s="207"/>
      <c r="EG14" s="207"/>
      <c r="EH14" s="207"/>
      <c r="EI14" s="207"/>
      <c r="EJ14" s="207"/>
      <c r="EK14" s="207"/>
      <c r="EL14" s="207"/>
      <c r="EM14" s="207"/>
      <c r="EN14" s="207"/>
      <c r="EO14" s="207"/>
      <c r="EP14" s="207"/>
      <c r="EQ14" s="207"/>
      <c r="ER14" s="207"/>
      <c r="ES14" s="207"/>
      <c r="ET14" s="207"/>
      <c r="EU14" s="207"/>
      <c r="EV14" s="207"/>
      <c r="EW14" s="207"/>
      <c r="EX14" s="207"/>
      <c r="EY14" s="207"/>
      <c r="EZ14" s="207"/>
      <c r="FA14" s="207"/>
      <c r="FB14" s="207"/>
      <c r="FC14" s="207"/>
      <c r="FD14" s="207"/>
      <c r="FE14" s="207"/>
      <c r="FF14" s="207"/>
      <c r="FG14" s="207"/>
      <c r="FH14" s="207"/>
      <c r="FI14" s="207"/>
      <c r="FJ14" s="207"/>
      <c r="FK14" s="207"/>
      <c r="FL14" s="207"/>
      <c r="FM14" s="207"/>
      <c r="FN14" s="207"/>
      <c r="FO14" s="207"/>
      <c r="FP14" s="207"/>
      <c r="FQ14" s="207"/>
      <c r="FR14" s="207"/>
      <c r="FS14" s="207"/>
      <c r="FT14" s="207"/>
      <c r="FU14" s="207"/>
      <c r="FV14" s="207"/>
      <c r="FW14" s="207"/>
      <c r="FX14" s="207"/>
      <c r="FY14" s="207"/>
      <c r="FZ14" s="207"/>
      <c r="GA14" s="207"/>
      <c r="GB14" s="207"/>
      <c r="GC14" s="207"/>
      <c r="GD14" s="207"/>
      <c r="GE14" s="207"/>
      <c r="GF14" s="207"/>
      <c r="GG14" s="207"/>
      <c r="GH14" s="207"/>
      <c r="GI14" s="207"/>
      <c r="GJ14" s="207"/>
      <c r="GK14" s="207"/>
      <c r="GL14" s="207"/>
      <c r="GM14" s="207"/>
      <c r="GN14" s="207"/>
      <c r="GO14" s="207"/>
      <c r="GP14" s="207"/>
      <c r="GQ14" s="207"/>
      <c r="GR14" s="207"/>
      <c r="GS14" s="207"/>
      <c r="GT14" s="207"/>
      <c r="GU14" s="207"/>
      <c r="GV14" s="207"/>
      <c r="GW14" s="207"/>
      <c r="GX14" s="207"/>
      <c r="GY14" s="207"/>
      <c r="GZ14" s="207"/>
      <c r="HA14" s="207"/>
      <c r="HB14" s="207"/>
      <c r="HC14" s="207"/>
      <c r="HD14" s="207"/>
      <c r="HE14" s="207"/>
      <c r="HF14" s="207"/>
      <c r="HG14" s="207"/>
      <c r="HH14" s="207"/>
      <c r="HI14" s="207"/>
      <c r="HJ14" s="207"/>
      <c r="HK14" s="207"/>
      <c r="HL14" s="207"/>
      <c r="HM14" s="207"/>
      <c r="HN14" s="207"/>
      <c r="HO14" s="207"/>
      <c r="HP14" s="207"/>
      <c r="HQ14" s="207"/>
      <c r="HR14" s="207"/>
      <c r="HS14" s="207"/>
      <c r="HT14" s="207"/>
      <c r="HU14" s="207"/>
      <c r="HV14" s="207"/>
    </row>
    <row r="15" spans="1:230" s="196" customFormat="1" ht="20.45" customHeight="1">
      <c r="A15" s="216" t="s">
        <v>136</v>
      </c>
      <c r="B15" s="205">
        <v>138</v>
      </c>
      <c r="C15" s="205">
        <v>138</v>
      </c>
      <c r="D15" s="214">
        <v>0</v>
      </c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07"/>
      <c r="BL15" s="207"/>
      <c r="BM15" s="207"/>
      <c r="BN15" s="207"/>
      <c r="BO15" s="207"/>
      <c r="BP15" s="207"/>
      <c r="BQ15" s="207"/>
      <c r="BR15" s="207"/>
      <c r="BS15" s="207"/>
      <c r="BT15" s="207"/>
      <c r="BU15" s="207"/>
      <c r="BV15" s="207"/>
      <c r="BW15" s="207"/>
      <c r="BX15" s="207"/>
      <c r="BY15" s="207"/>
      <c r="BZ15" s="207"/>
      <c r="CA15" s="207"/>
      <c r="CB15" s="207"/>
      <c r="CC15" s="207"/>
      <c r="CD15" s="207"/>
      <c r="CE15" s="207"/>
      <c r="CF15" s="207"/>
      <c r="CG15" s="207"/>
      <c r="CH15" s="207"/>
      <c r="CI15" s="207"/>
      <c r="CJ15" s="207"/>
      <c r="CK15" s="207"/>
      <c r="CL15" s="207"/>
      <c r="CM15" s="207"/>
      <c r="CN15" s="207"/>
      <c r="CO15" s="207"/>
      <c r="CP15" s="207"/>
      <c r="CQ15" s="207"/>
      <c r="CR15" s="207"/>
      <c r="CS15" s="207"/>
      <c r="CT15" s="207"/>
      <c r="CU15" s="207"/>
      <c r="CV15" s="207"/>
      <c r="CW15" s="207"/>
      <c r="CX15" s="207"/>
      <c r="CY15" s="207"/>
      <c r="CZ15" s="207"/>
      <c r="DA15" s="207"/>
      <c r="DB15" s="207"/>
      <c r="DC15" s="207"/>
      <c r="DD15" s="207"/>
      <c r="DE15" s="207"/>
      <c r="DF15" s="207"/>
      <c r="DG15" s="207"/>
      <c r="DH15" s="207"/>
      <c r="DI15" s="207"/>
      <c r="DJ15" s="207"/>
      <c r="DK15" s="207"/>
      <c r="DL15" s="207"/>
      <c r="DM15" s="207"/>
      <c r="DN15" s="207"/>
      <c r="DO15" s="207"/>
      <c r="DP15" s="207"/>
      <c r="DQ15" s="207"/>
      <c r="DR15" s="207"/>
      <c r="DS15" s="207"/>
      <c r="DT15" s="207"/>
      <c r="DU15" s="207"/>
      <c r="DV15" s="207"/>
      <c r="DW15" s="207"/>
      <c r="DX15" s="207"/>
      <c r="DY15" s="207"/>
      <c r="DZ15" s="207"/>
      <c r="EA15" s="207"/>
      <c r="EB15" s="207"/>
      <c r="EC15" s="207"/>
      <c r="ED15" s="207"/>
      <c r="EE15" s="207"/>
      <c r="EF15" s="207"/>
      <c r="EG15" s="207"/>
      <c r="EH15" s="207"/>
      <c r="EI15" s="207"/>
      <c r="EJ15" s="207"/>
      <c r="EK15" s="207"/>
      <c r="EL15" s="207"/>
      <c r="EM15" s="207"/>
      <c r="EN15" s="207"/>
      <c r="EO15" s="207"/>
      <c r="EP15" s="207"/>
      <c r="EQ15" s="207"/>
      <c r="ER15" s="207"/>
      <c r="ES15" s="207"/>
      <c r="ET15" s="207"/>
      <c r="EU15" s="207"/>
      <c r="EV15" s="207"/>
      <c r="EW15" s="207"/>
      <c r="EX15" s="207"/>
      <c r="EY15" s="207"/>
      <c r="EZ15" s="207"/>
      <c r="FA15" s="207"/>
      <c r="FB15" s="207"/>
      <c r="FC15" s="207"/>
      <c r="FD15" s="207"/>
      <c r="FE15" s="207"/>
      <c r="FF15" s="207"/>
      <c r="FG15" s="207"/>
      <c r="FH15" s="207"/>
      <c r="FI15" s="207"/>
      <c r="FJ15" s="207"/>
      <c r="FK15" s="207"/>
      <c r="FL15" s="207"/>
      <c r="FM15" s="207"/>
      <c r="FN15" s="207"/>
      <c r="FO15" s="207"/>
      <c r="FP15" s="207"/>
      <c r="FQ15" s="207"/>
      <c r="FR15" s="207"/>
      <c r="FS15" s="207"/>
      <c r="FT15" s="207"/>
      <c r="FU15" s="207"/>
      <c r="FV15" s="207"/>
      <c r="FW15" s="207"/>
      <c r="FX15" s="207"/>
      <c r="FY15" s="207"/>
      <c r="FZ15" s="207"/>
      <c r="GA15" s="207"/>
      <c r="GB15" s="207"/>
      <c r="GC15" s="207"/>
      <c r="GD15" s="207"/>
      <c r="GE15" s="207"/>
      <c r="GF15" s="207"/>
      <c r="GG15" s="207"/>
      <c r="GH15" s="207"/>
      <c r="GI15" s="207"/>
      <c r="GJ15" s="207"/>
      <c r="GK15" s="207"/>
      <c r="GL15" s="207"/>
      <c r="GM15" s="207"/>
      <c r="GN15" s="207"/>
      <c r="GO15" s="207"/>
      <c r="GP15" s="207"/>
      <c r="GQ15" s="207"/>
      <c r="GR15" s="207"/>
      <c r="GS15" s="207"/>
      <c r="GT15" s="207"/>
      <c r="GU15" s="207"/>
      <c r="GV15" s="207"/>
      <c r="GW15" s="207"/>
      <c r="GX15" s="207"/>
      <c r="GY15" s="207"/>
      <c r="GZ15" s="207"/>
      <c r="HA15" s="207"/>
      <c r="HB15" s="207"/>
      <c r="HC15" s="207"/>
      <c r="HD15" s="207"/>
      <c r="HE15" s="207"/>
      <c r="HF15" s="207"/>
      <c r="HG15" s="207"/>
      <c r="HH15" s="207"/>
      <c r="HI15" s="207"/>
      <c r="HJ15" s="207"/>
      <c r="HK15" s="207"/>
      <c r="HL15" s="207"/>
      <c r="HM15" s="207"/>
      <c r="HN15" s="207"/>
      <c r="HO15" s="207"/>
      <c r="HP15" s="207"/>
      <c r="HQ15" s="207"/>
      <c r="HR15" s="207"/>
      <c r="HS15" s="207"/>
      <c r="HT15" s="207"/>
      <c r="HU15" s="207"/>
      <c r="HV15" s="207"/>
    </row>
    <row r="16" spans="1:230" s="196" customFormat="1" ht="20.45" customHeight="1">
      <c r="A16" s="216" t="s">
        <v>137</v>
      </c>
      <c r="B16" s="205">
        <v>5</v>
      </c>
      <c r="C16" s="205">
        <v>5</v>
      </c>
      <c r="D16" s="214">
        <v>0</v>
      </c>
    </row>
    <row r="17" spans="1:4" s="196" customFormat="1" ht="20.45" customHeight="1">
      <c r="A17" s="216" t="s">
        <v>138</v>
      </c>
      <c r="B17" s="205">
        <v>96</v>
      </c>
      <c r="C17" s="205">
        <v>96</v>
      </c>
      <c r="D17" s="214">
        <v>0</v>
      </c>
    </row>
    <row r="18" spans="1:4" s="196" customFormat="1" ht="20.45" customHeight="1">
      <c r="A18" s="213" t="s">
        <v>139</v>
      </c>
      <c r="B18" s="205">
        <v>45</v>
      </c>
      <c r="C18" s="205">
        <v>45</v>
      </c>
      <c r="D18" s="206">
        <f t="shared" ref="D18" si="1">SUM(D19:D26)</f>
        <v>0</v>
      </c>
    </row>
    <row r="19" spans="1:4" s="196" customFormat="1" ht="20.45" customHeight="1">
      <c r="A19" s="213" t="s">
        <v>140</v>
      </c>
      <c r="B19" s="205">
        <v>51</v>
      </c>
      <c r="C19" s="205">
        <v>51</v>
      </c>
      <c r="D19" s="214">
        <v>0</v>
      </c>
    </row>
    <row r="20" spans="1:4" s="196" customFormat="1" ht="20.45" customHeight="1">
      <c r="A20" s="213" t="s">
        <v>141</v>
      </c>
      <c r="B20" s="205">
        <v>386</v>
      </c>
      <c r="C20" s="205">
        <v>386</v>
      </c>
      <c r="D20" s="214">
        <v>0</v>
      </c>
    </row>
    <row r="21" spans="1:4" s="196" customFormat="1" ht="20.45" customHeight="1">
      <c r="A21" s="215" t="s">
        <v>142</v>
      </c>
      <c r="B21" s="205">
        <v>271</v>
      </c>
      <c r="C21" s="205">
        <v>271</v>
      </c>
      <c r="D21" s="214">
        <v>0</v>
      </c>
    </row>
    <row r="22" spans="1:4" s="196" customFormat="1" ht="20.45" customHeight="1">
      <c r="A22" s="215" t="s">
        <v>143</v>
      </c>
      <c r="B22" s="205">
        <v>100</v>
      </c>
      <c r="C22" s="205">
        <v>100</v>
      </c>
      <c r="D22" s="214">
        <v>0</v>
      </c>
    </row>
    <row r="23" spans="1:4" s="196" customFormat="1" ht="20.45" customHeight="1">
      <c r="A23" s="215" t="s">
        <v>144</v>
      </c>
      <c r="B23" s="205">
        <v>15</v>
      </c>
      <c r="C23" s="205">
        <v>15</v>
      </c>
      <c r="D23" s="214">
        <v>0</v>
      </c>
    </row>
    <row r="24" spans="1:4" s="196" customFormat="1" ht="20.45" customHeight="1">
      <c r="A24" s="215" t="s">
        <v>145</v>
      </c>
      <c r="B24" s="205">
        <v>2870</v>
      </c>
      <c r="C24" s="205">
        <v>2870</v>
      </c>
      <c r="D24" s="214">
        <v>0</v>
      </c>
    </row>
    <row r="25" spans="1:4" s="196" customFormat="1" ht="20.45" customHeight="1">
      <c r="A25" s="215" t="s">
        <v>146</v>
      </c>
      <c r="B25" s="205">
        <v>2870</v>
      </c>
      <c r="C25" s="205">
        <v>2870</v>
      </c>
      <c r="D25" s="214">
        <v>0</v>
      </c>
    </row>
    <row r="26" spans="1:4" s="196" customFormat="1" ht="20.45" customHeight="1">
      <c r="A26" s="215" t="s">
        <v>147</v>
      </c>
      <c r="B26" s="205">
        <v>141</v>
      </c>
      <c r="C26" s="205">
        <v>141</v>
      </c>
      <c r="D26" s="214">
        <v>0</v>
      </c>
    </row>
    <row r="27" spans="1:4" s="196" customFormat="1" ht="20.45" customHeight="1">
      <c r="A27" s="213" t="s">
        <v>148</v>
      </c>
      <c r="B27" s="205">
        <v>41</v>
      </c>
      <c r="C27" s="205">
        <v>41</v>
      </c>
      <c r="D27" s="206">
        <f t="shared" ref="D27" si="2">SUM(D28:D38)</f>
        <v>0</v>
      </c>
    </row>
    <row r="28" spans="1:4" s="196" customFormat="1" ht="20.45" customHeight="1">
      <c r="A28" s="213" t="s">
        <v>149</v>
      </c>
      <c r="B28" s="205">
        <v>100</v>
      </c>
      <c r="C28" s="205">
        <v>100</v>
      </c>
      <c r="D28" s="214">
        <v>0</v>
      </c>
    </row>
    <row r="29" spans="1:4" s="196" customFormat="1" ht="20.45" customHeight="1">
      <c r="A29" s="213" t="s">
        <v>150</v>
      </c>
      <c r="B29" s="205">
        <v>91</v>
      </c>
      <c r="C29" s="205">
        <v>91</v>
      </c>
      <c r="D29" s="214">
        <v>0</v>
      </c>
    </row>
    <row r="30" spans="1:4" s="196" customFormat="1" ht="20.45" customHeight="1">
      <c r="A30" s="215" t="s">
        <v>151</v>
      </c>
      <c r="B30" s="205">
        <v>88</v>
      </c>
      <c r="C30" s="205">
        <v>88</v>
      </c>
      <c r="D30" s="214">
        <v>0</v>
      </c>
    </row>
    <row r="31" spans="1:4" s="196" customFormat="1" ht="20.45" customHeight="1">
      <c r="A31" s="215" t="s">
        <v>152</v>
      </c>
      <c r="B31" s="205">
        <v>3</v>
      </c>
      <c r="C31" s="205">
        <v>3</v>
      </c>
      <c r="D31" s="214">
        <v>0</v>
      </c>
    </row>
    <row r="32" spans="1:4" s="196" customFormat="1" ht="20.45" customHeight="1">
      <c r="A32" s="215" t="s">
        <v>153</v>
      </c>
      <c r="B32" s="205">
        <v>414</v>
      </c>
      <c r="C32" s="205">
        <v>414</v>
      </c>
      <c r="D32" s="214">
        <v>0</v>
      </c>
    </row>
    <row r="33" spans="1:4" s="196" customFormat="1" ht="20.45" customHeight="1">
      <c r="A33" s="213" t="s">
        <v>154</v>
      </c>
      <c r="B33" s="205">
        <v>184</v>
      </c>
      <c r="C33" s="205">
        <v>184</v>
      </c>
      <c r="D33" s="214">
        <v>0</v>
      </c>
    </row>
    <row r="34" spans="1:4" s="196" customFormat="1" ht="20.45" customHeight="1">
      <c r="A34" s="213" t="s">
        <v>155</v>
      </c>
      <c r="B34" s="205">
        <v>165</v>
      </c>
      <c r="C34" s="205">
        <v>165</v>
      </c>
      <c r="D34" s="214">
        <v>0</v>
      </c>
    </row>
    <row r="35" spans="1:4" s="196" customFormat="1" ht="20.45" customHeight="1">
      <c r="A35" s="213" t="s">
        <v>156</v>
      </c>
      <c r="B35" s="205">
        <v>65</v>
      </c>
      <c r="C35" s="205">
        <v>65</v>
      </c>
      <c r="D35" s="214">
        <v>0</v>
      </c>
    </row>
    <row r="36" spans="1:4" s="196" customFormat="1" ht="20.45" customHeight="1">
      <c r="A36" s="215" t="s">
        <v>157</v>
      </c>
      <c r="B36" s="205">
        <v>5</v>
      </c>
      <c r="C36" s="205">
        <v>5</v>
      </c>
      <c r="D36" s="214">
        <v>0</v>
      </c>
    </row>
    <row r="37" spans="1:4" s="196" customFormat="1" ht="20.45" customHeight="1">
      <c r="A37" s="215" t="s">
        <v>158</v>
      </c>
      <c r="B37" s="205">
        <v>5</v>
      </c>
      <c r="C37" s="205">
        <v>5</v>
      </c>
      <c r="D37" s="214">
        <v>0</v>
      </c>
    </row>
    <row r="38" spans="1:4" s="196" customFormat="1" ht="20.45" customHeight="1">
      <c r="A38" s="215" t="s">
        <v>159</v>
      </c>
      <c r="B38" s="205">
        <v>215</v>
      </c>
      <c r="C38" s="205">
        <v>215</v>
      </c>
      <c r="D38" s="214">
        <v>0</v>
      </c>
    </row>
    <row r="39" spans="1:4" s="196" customFormat="1" ht="20.45" customHeight="1">
      <c r="A39" s="213" t="s">
        <v>160</v>
      </c>
      <c r="B39" s="205">
        <v>215</v>
      </c>
      <c r="C39" s="205">
        <v>215</v>
      </c>
      <c r="D39" s="206">
        <f t="shared" ref="D39" si="3">SUM(D40:D50)</f>
        <v>0</v>
      </c>
    </row>
    <row r="40" spans="1:4" s="196" customFormat="1" ht="20.45" customHeight="1">
      <c r="A40" s="213" t="s">
        <v>161</v>
      </c>
      <c r="B40" s="205">
        <v>120</v>
      </c>
      <c r="C40" s="205">
        <v>120</v>
      </c>
      <c r="D40" s="214">
        <v>0</v>
      </c>
    </row>
    <row r="41" spans="1:4" s="196" customFormat="1" ht="20.45" customHeight="1">
      <c r="A41" s="213" t="s">
        <v>162</v>
      </c>
      <c r="B41" s="205">
        <v>120</v>
      </c>
      <c r="C41" s="205">
        <v>120</v>
      </c>
      <c r="D41" s="214">
        <v>0</v>
      </c>
    </row>
    <row r="42" spans="1:4" s="196" customFormat="1" ht="20.45" customHeight="1">
      <c r="A42" s="215" t="s">
        <v>163</v>
      </c>
      <c r="B42" s="205">
        <v>564</v>
      </c>
      <c r="C42" s="205">
        <v>564</v>
      </c>
      <c r="D42" s="214">
        <v>0</v>
      </c>
    </row>
    <row r="43" spans="1:4" s="196" customFormat="1" ht="20.45" customHeight="1">
      <c r="A43" s="215" t="s">
        <v>164</v>
      </c>
      <c r="B43" s="205">
        <v>564</v>
      </c>
      <c r="C43" s="205">
        <v>564</v>
      </c>
      <c r="D43" s="214">
        <v>0</v>
      </c>
    </row>
    <row r="44" spans="1:4" s="196" customFormat="1" ht="20.45" customHeight="1">
      <c r="A44" s="215" t="s">
        <v>165</v>
      </c>
      <c r="B44" s="205">
        <v>106</v>
      </c>
      <c r="C44" s="205">
        <v>106</v>
      </c>
      <c r="D44" s="214">
        <v>0</v>
      </c>
    </row>
    <row r="45" spans="1:4" s="196" customFormat="1" ht="20.45" customHeight="1">
      <c r="A45" s="213" t="s">
        <v>166</v>
      </c>
      <c r="B45" s="205">
        <v>51</v>
      </c>
      <c r="C45" s="205">
        <v>51</v>
      </c>
      <c r="D45" s="214">
        <v>0</v>
      </c>
    </row>
    <row r="46" spans="1:4" s="196" customFormat="1" ht="20.45" customHeight="1">
      <c r="A46" s="213" t="s">
        <v>167</v>
      </c>
      <c r="B46" s="205">
        <v>10</v>
      </c>
      <c r="C46" s="205">
        <v>10</v>
      </c>
      <c r="D46" s="214">
        <v>0</v>
      </c>
    </row>
    <row r="47" spans="1:4" s="196" customFormat="1" ht="20.45" customHeight="1">
      <c r="A47" s="213" t="s">
        <v>168</v>
      </c>
      <c r="B47" s="205">
        <v>45</v>
      </c>
      <c r="C47" s="205">
        <v>45</v>
      </c>
      <c r="D47" s="214">
        <v>0</v>
      </c>
    </row>
    <row r="48" spans="1:4" s="212" customFormat="1" ht="20.45" customHeight="1">
      <c r="A48" s="217" t="s">
        <v>485</v>
      </c>
      <c r="B48" s="205">
        <v>10</v>
      </c>
      <c r="C48" s="205">
        <v>10</v>
      </c>
      <c r="D48" s="214">
        <v>0</v>
      </c>
    </row>
    <row r="49" spans="1:4" s="196" customFormat="1" ht="20.45" customHeight="1">
      <c r="A49" s="213" t="s">
        <v>169</v>
      </c>
      <c r="B49" s="205">
        <v>10</v>
      </c>
      <c r="C49" s="205">
        <v>10</v>
      </c>
      <c r="D49" s="214">
        <v>0</v>
      </c>
    </row>
    <row r="50" spans="1:4" s="196" customFormat="1" ht="20.45" customHeight="1">
      <c r="A50" s="215" t="s">
        <v>170</v>
      </c>
      <c r="B50" s="205">
        <v>10</v>
      </c>
      <c r="C50" s="205">
        <v>10</v>
      </c>
      <c r="D50" s="214">
        <v>0</v>
      </c>
    </row>
    <row r="51" spans="1:4" s="212" customFormat="1" ht="20.45" customHeight="1">
      <c r="A51" s="218" t="s">
        <v>486</v>
      </c>
      <c r="B51" s="205">
        <f>B52+B54+B58+B63+B65</f>
        <v>2699</v>
      </c>
      <c r="C51" s="205">
        <f t="shared" ref="C51:D51" si="4">C52+C54+C58+C63+C65</f>
        <v>2687</v>
      </c>
      <c r="D51" s="206">
        <f t="shared" si="4"/>
        <v>12</v>
      </c>
    </row>
    <row r="52" spans="1:4" s="196" customFormat="1" ht="20.45" customHeight="1">
      <c r="A52" s="215" t="s">
        <v>171</v>
      </c>
      <c r="B52" s="205">
        <f t="shared" ref="B52:B64" si="5">SUM(C52:D52)</f>
        <v>22</v>
      </c>
      <c r="C52" s="205">
        <v>22</v>
      </c>
      <c r="D52" s="214">
        <v>0</v>
      </c>
    </row>
    <row r="53" spans="1:4" s="196" customFormat="1" ht="20.45" customHeight="1">
      <c r="A53" s="216" t="s">
        <v>172</v>
      </c>
      <c r="B53" s="205">
        <f t="shared" si="5"/>
        <v>22</v>
      </c>
      <c r="C53" s="205">
        <v>22</v>
      </c>
      <c r="D53" s="214">
        <v>0</v>
      </c>
    </row>
    <row r="54" spans="1:4" s="196" customFormat="1" ht="20.45" customHeight="1">
      <c r="A54" s="213" t="s">
        <v>173</v>
      </c>
      <c r="B54" s="205">
        <f t="shared" si="5"/>
        <v>2438</v>
      </c>
      <c r="C54" s="205">
        <v>2438</v>
      </c>
      <c r="D54" s="214">
        <v>0</v>
      </c>
    </row>
    <row r="55" spans="1:4" s="196" customFormat="1" ht="20.45" customHeight="1">
      <c r="A55" s="213" t="s">
        <v>174</v>
      </c>
      <c r="B55" s="205">
        <f t="shared" si="5"/>
        <v>1490</v>
      </c>
      <c r="C55" s="205">
        <v>1490</v>
      </c>
      <c r="D55" s="214">
        <v>0</v>
      </c>
    </row>
    <row r="56" spans="1:4" s="196" customFormat="1" ht="20.45" customHeight="1">
      <c r="A56" s="213" t="s">
        <v>175</v>
      </c>
      <c r="B56" s="205">
        <f t="shared" si="5"/>
        <v>840</v>
      </c>
      <c r="C56" s="205">
        <v>840</v>
      </c>
      <c r="D56" s="214">
        <v>0</v>
      </c>
    </row>
    <row r="57" spans="1:4" s="196" customFormat="1" ht="20.45" customHeight="1">
      <c r="A57" s="215" t="s">
        <v>176</v>
      </c>
      <c r="B57" s="205">
        <f t="shared" si="5"/>
        <v>109</v>
      </c>
      <c r="C57" s="205">
        <v>109</v>
      </c>
      <c r="D57" s="214">
        <v>0</v>
      </c>
    </row>
    <row r="58" spans="1:4" s="196" customFormat="1" ht="20.45" customHeight="1">
      <c r="A58" s="215" t="s">
        <v>177</v>
      </c>
      <c r="B58" s="205">
        <f t="shared" si="5"/>
        <v>93</v>
      </c>
      <c r="C58" s="205">
        <v>81</v>
      </c>
      <c r="D58" s="214">
        <f>SUM(D59:D62)</f>
        <v>12</v>
      </c>
    </row>
    <row r="59" spans="1:4" s="196" customFormat="1" ht="20.45" customHeight="1">
      <c r="A59" s="215" t="s">
        <v>178</v>
      </c>
      <c r="B59" s="205">
        <f t="shared" si="5"/>
        <v>41</v>
      </c>
      <c r="C59" s="205">
        <v>41</v>
      </c>
      <c r="D59" s="214">
        <v>0</v>
      </c>
    </row>
    <row r="60" spans="1:4" s="196" customFormat="1" ht="20.45" customHeight="1">
      <c r="A60" s="213" t="s">
        <v>179</v>
      </c>
      <c r="B60" s="205">
        <f t="shared" si="5"/>
        <v>30</v>
      </c>
      <c r="C60" s="205">
        <v>30</v>
      </c>
      <c r="D60" s="214">
        <v>0</v>
      </c>
    </row>
    <row r="61" spans="1:4" s="196" customFormat="1" ht="20.45" customHeight="1">
      <c r="A61" s="213" t="s">
        <v>180</v>
      </c>
      <c r="B61" s="205">
        <f t="shared" si="5"/>
        <v>10</v>
      </c>
      <c r="C61" s="205">
        <v>10</v>
      </c>
      <c r="D61" s="214">
        <v>0</v>
      </c>
    </row>
    <row r="62" spans="1:4" s="196" customFormat="1" ht="20.45" customHeight="1">
      <c r="A62" s="213" t="s">
        <v>487</v>
      </c>
      <c r="B62" s="205">
        <f t="shared" si="5"/>
        <v>12</v>
      </c>
      <c r="C62" s="205">
        <v>0</v>
      </c>
      <c r="D62" s="214">
        <v>12</v>
      </c>
    </row>
    <row r="63" spans="1:4" s="196" customFormat="1" ht="20.45" customHeight="1">
      <c r="A63" s="213" t="s">
        <v>181</v>
      </c>
      <c r="B63" s="205">
        <f>SUM(C63:D63)</f>
        <v>31</v>
      </c>
      <c r="C63" s="205">
        <v>31</v>
      </c>
      <c r="D63" s="206">
        <v>0</v>
      </c>
    </row>
    <row r="64" spans="1:4" s="196" customFormat="1" ht="20.45" customHeight="1">
      <c r="A64" s="215" t="s">
        <v>182</v>
      </c>
      <c r="B64" s="205">
        <f t="shared" si="5"/>
        <v>31</v>
      </c>
      <c r="C64" s="205">
        <v>31</v>
      </c>
      <c r="D64" s="214">
        <v>0</v>
      </c>
    </row>
    <row r="65" spans="1:4" s="196" customFormat="1" ht="20.45" customHeight="1">
      <c r="A65" s="219" t="s">
        <v>183</v>
      </c>
      <c r="B65" s="205">
        <f>SUM(C65:D65)</f>
        <v>115</v>
      </c>
      <c r="C65" s="205">
        <v>115</v>
      </c>
      <c r="D65" s="214">
        <v>0</v>
      </c>
    </row>
    <row r="66" spans="1:4" s="212" customFormat="1" ht="20.45" customHeight="1">
      <c r="A66" s="220" t="s">
        <v>488</v>
      </c>
      <c r="B66" s="205">
        <f>B67+B69</f>
        <v>2600</v>
      </c>
      <c r="C66" s="205">
        <f t="shared" ref="C66:D66" si="6">C67+C69</f>
        <v>100</v>
      </c>
      <c r="D66" s="206">
        <f t="shared" si="6"/>
        <v>2500</v>
      </c>
    </row>
    <row r="67" spans="1:4" s="196" customFormat="1" ht="20.45" customHeight="1">
      <c r="A67" s="219" t="s">
        <v>184</v>
      </c>
      <c r="B67" s="205">
        <f>SUM(C67:D67)</f>
        <v>100</v>
      </c>
      <c r="C67" s="205">
        <v>100</v>
      </c>
      <c r="D67" s="214">
        <v>0</v>
      </c>
    </row>
    <row r="68" spans="1:4" s="196" customFormat="1" ht="20.45" customHeight="1">
      <c r="A68" s="219" t="s">
        <v>185</v>
      </c>
      <c r="B68" s="205">
        <f t="shared" ref="B68:B70" si="7">SUM(C68:D68)</f>
        <v>100</v>
      </c>
      <c r="C68" s="205">
        <v>100</v>
      </c>
      <c r="D68" s="214">
        <v>0</v>
      </c>
    </row>
    <row r="69" spans="1:4" s="196" customFormat="1" ht="20.45" customHeight="1">
      <c r="A69" s="219" t="s">
        <v>489</v>
      </c>
      <c r="B69" s="205">
        <f t="shared" si="7"/>
        <v>2500</v>
      </c>
      <c r="C69" s="205">
        <v>0</v>
      </c>
      <c r="D69" s="214">
        <v>2500</v>
      </c>
    </row>
    <row r="70" spans="1:4" s="196" customFormat="1" ht="20.45" customHeight="1">
      <c r="A70" s="219" t="s">
        <v>490</v>
      </c>
      <c r="B70" s="205">
        <f t="shared" si="7"/>
        <v>2500</v>
      </c>
      <c r="C70" s="205">
        <v>0</v>
      </c>
      <c r="D70" s="214">
        <v>2500</v>
      </c>
    </row>
    <row r="71" spans="1:4" s="212" customFormat="1" ht="20.45" customHeight="1">
      <c r="A71" s="220" t="s">
        <v>491</v>
      </c>
      <c r="B71" s="205">
        <f>B72+B74</f>
        <v>5074</v>
      </c>
      <c r="C71" s="205">
        <f t="shared" ref="C71:D71" si="8">C72+C74</f>
        <v>5004</v>
      </c>
      <c r="D71" s="206">
        <f t="shared" si="8"/>
        <v>70</v>
      </c>
    </row>
    <row r="72" spans="1:4" s="196" customFormat="1" ht="20.45" customHeight="1">
      <c r="A72" s="213" t="s">
        <v>186</v>
      </c>
      <c r="B72" s="205">
        <f t="shared" ref="B72:B74" si="9">SUM(C72:D72)</f>
        <v>74</v>
      </c>
      <c r="C72" s="205">
        <v>4</v>
      </c>
      <c r="D72" s="214">
        <v>70</v>
      </c>
    </row>
    <row r="73" spans="1:4" s="196" customFormat="1" ht="20.45" customHeight="1">
      <c r="A73" s="215" t="s">
        <v>187</v>
      </c>
      <c r="B73" s="205">
        <f t="shared" si="9"/>
        <v>74</v>
      </c>
      <c r="C73" s="205">
        <v>4</v>
      </c>
      <c r="D73" s="214">
        <v>70</v>
      </c>
    </row>
    <row r="74" spans="1:4" s="196" customFormat="1" ht="20.45" customHeight="1">
      <c r="A74" s="215" t="s">
        <v>188</v>
      </c>
      <c r="B74" s="205">
        <f t="shared" si="9"/>
        <v>5000</v>
      </c>
      <c r="C74" s="205">
        <v>5000</v>
      </c>
      <c r="D74" s="214">
        <v>0</v>
      </c>
    </row>
    <row r="75" spans="1:4" s="196" customFormat="1" ht="20.45" customHeight="1">
      <c r="A75" s="215" t="s">
        <v>189</v>
      </c>
      <c r="B75" s="205">
        <f>SUM(C75:D75)</f>
        <v>5000</v>
      </c>
      <c r="C75" s="205">
        <v>5000</v>
      </c>
      <c r="D75" s="214">
        <v>0</v>
      </c>
    </row>
    <row r="76" spans="1:4" s="212" customFormat="1" ht="20.45" customHeight="1">
      <c r="A76" s="217" t="s">
        <v>492</v>
      </c>
      <c r="B76" s="205">
        <f>B77+B81+B84+B87+B89+B91</f>
        <v>1267</v>
      </c>
      <c r="C76" s="205">
        <f t="shared" ref="C76:D76" si="10">C77+C81+C84+C87+C89+C91</f>
        <v>1239</v>
      </c>
      <c r="D76" s="206">
        <f t="shared" si="10"/>
        <v>28</v>
      </c>
    </row>
    <row r="77" spans="1:4" s="196" customFormat="1" ht="20.45" customHeight="1">
      <c r="A77" s="213" t="s">
        <v>190</v>
      </c>
      <c r="B77" s="205">
        <f t="shared" ref="B77:B90" si="11">SUM(C77:D77)</f>
        <v>432</v>
      </c>
      <c r="C77" s="205">
        <v>432</v>
      </c>
      <c r="D77" s="214">
        <v>0</v>
      </c>
    </row>
    <row r="78" spans="1:4" s="196" customFormat="1" ht="20.45" customHeight="1">
      <c r="A78" s="213" t="s">
        <v>191</v>
      </c>
      <c r="B78" s="205">
        <f t="shared" si="11"/>
        <v>1</v>
      </c>
      <c r="C78" s="205">
        <v>1</v>
      </c>
      <c r="D78" s="214">
        <v>0</v>
      </c>
    </row>
    <row r="79" spans="1:4" s="196" customFormat="1" ht="20.45" customHeight="1">
      <c r="A79" s="215" t="s">
        <v>192</v>
      </c>
      <c r="B79" s="205">
        <f t="shared" si="11"/>
        <v>131</v>
      </c>
      <c r="C79" s="205">
        <v>131</v>
      </c>
      <c r="D79" s="214">
        <v>0</v>
      </c>
    </row>
    <row r="80" spans="1:4" s="196" customFormat="1" ht="20.45" customHeight="1">
      <c r="A80" s="215" t="s">
        <v>193</v>
      </c>
      <c r="B80" s="205">
        <f t="shared" si="11"/>
        <v>300</v>
      </c>
      <c r="C80" s="205">
        <v>300</v>
      </c>
      <c r="D80" s="214">
        <v>0</v>
      </c>
    </row>
    <row r="81" spans="1:4" s="196" customFormat="1" ht="20.45" customHeight="1">
      <c r="A81" s="215" t="s">
        <v>194</v>
      </c>
      <c r="B81" s="205">
        <f t="shared" si="11"/>
        <v>184</v>
      </c>
      <c r="C81" s="205">
        <v>156</v>
      </c>
      <c r="D81" s="214">
        <v>28</v>
      </c>
    </row>
    <row r="82" spans="1:4" s="196" customFormat="1" ht="20.45" customHeight="1">
      <c r="A82" s="216" t="s">
        <v>195</v>
      </c>
      <c r="B82" s="205">
        <f t="shared" si="11"/>
        <v>101</v>
      </c>
      <c r="C82" s="205">
        <v>101</v>
      </c>
      <c r="D82" s="214">
        <v>0</v>
      </c>
    </row>
    <row r="83" spans="1:4" s="196" customFormat="1" ht="20.45" customHeight="1">
      <c r="A83" s="213" t="s">
        <v>196</v>
      </c>
      <c r="B83" s="205">
        <f t="shared" si="11"/>
        <v>83</v>
      </c>
      <c r="C83" s="205">
        <v>55</v>
      </c>
      <c r="D83" s="214">
        <v>28</v>
      </c>
    </row>
    <row r="84" spans="1:4" s="196" customFormat="1" ht="20.45" customHeight="1">
      <c r="A84" s="213" t="s">
        <v>197</v>
      </c>
      <c r="B84" s="205">
        <f t="shared" si="11"/>
        <v>610</v>
      </c>
      <c r="C84" s="205">
        <v>610</v>
      </c>
      <c r="D84" s="214">
        <v>0</v>
      </c>
    </row>
    <row r="85" spans="1:4" s="196" customFormat="1" ht="20.45" customHeight="1">
      <c r="A85" s="213" t="s">
        <v>198</v>
      </c>
      <c r="B85" s="205">
        <f t="shared" si="11"/>
        <v>453</v>
      </c>
      <c r="C85" s="205">
        <v>453</v>
      </c>
      <c r="D85" s="214">
        <v>0</v>
      </c>
    </row>
    <row r="86" spans="1:4" s="196" customFormat="1" ht="20.45" customHeight="1">
      <c r="A86" s="215" t="s">
        <v>199</v>
      </c>
      <c r="B86" s="205">
        <f t="shared" si="11"/>
        <v>158</v>
      </c>
      <c r="C86" s="205">
        <v>158</v>
      </c>
      <c r="D86" s="214">
        <v>0</v>
      </c>
    </row>
    <row r="87" spans="1:4" s="196" customFormat="1" ht="20.45" customHeight="1">
      <c r="A87" s="215" t="s">
        <v>200</v>
      </c>
      <c r="B87" s="205">
        <f t="shared" si="11"/>
        <v>2</v>
      </c>
      <c r="C87" s="205">
        <v>2</v>
      </c>
      <c r="D87" s="214">
        <v>0</v>
      </c>
    </row>
    <row r="88" spans="1:4" s="196" customFormat="1" ht="20.45" customHeight="1">
      <c r="A88" s="215" t="s">
        <v>201</v>
      </c>
      <c r="B88" s="205">
        <f t="shared" si="11"/>
        <v>2</v>
      </c>
      <c r="C88" s="205">
        <v>2</v>
      </c>
      <c r="D88" s="214">
        <v>0</v>
      </c>
    </row>
    <row r="89" spans="1:4" s="196" customFormat="1" ht="20.45" customHeight="1">
      <c r="A89" s="213" t="s">
        <v>202</v>
      </c>
      <c r="B89" s="205">
        <f t="shared" si="11"/>
        <v>9</v>
      </c>
      <c r="C89" s="205">
        <v>9</v>
      </c>
      <c r="D89" s="214">
        <v>0</v>
      </c>
    </row>
    <row r="90" spans="1:4" s="196" customFormat="1" ht="20.45" customHeight="1">
      <c r="A90" s="213" t="s">
        <v>203</v>
      </c>
      <c r="B90" s="205">
        <f t="shared" si="11"/>
        <v>9</v>
      </c>
      <c r="C90" s="205">
        <v>9</v>
      </c>
      <c r="D90" s="214">
        <v>0</v>
      </c>
    </row>
    <row r="91" spans="1:4" s="196" customFormat="1" ht="20.45" customHeight="1">
      <c r="A91" s="213" t="s">
        <v>204</v>
      </c>
      <c r="B91" s="205">
        <f>SUM(C91:D91)</f>
        <v>30</v>
      </c>
      <c r="C91" s="205">
        <v>30</v>
      </c>
      <c r="D91" s="214">
        <v>0</v>
      </c>
    </row>
    <row r="92" spans="1:4" s="212" customFormat="1" ht="20.45" customHeight="1">
      <c r="A92" s="218" t="s">
        <v>493</v>
      </c>
      <c r="B92" s="205">
        <f>B93+B95+B100+B104+B107+B110+B112+B114+B116+B119+B121+B124+B126</f>
        <v>2742</v>
      </c>
      <c r="C92" s="205">
        <f t="shared" ref="C92:D92" si="12">C93+C95+C100+C104+C107+C110+C112+C114+C116+C119+C121+C124+C126</f>
        <v>2535</v>
      </c>
      <c r="D92" s="206">
        <f t="shared" si="12"/>
        <v>207</v>
      </c>
    </row>
    <row r="93" spans="1:4" s="196" customFormat="1" ht="20.45" customHeight="1">
      <c r="A93" s="215" t="s">
        <v>205</v>
      </c>
      <c r="B93" s="205">
        <f t="shared" ref="B93:B125" si="13">SUM(C93:D93)</f>
        <v>21</v>
      </c>
      <c r="C93" s="205">
        <v>21</v>
      </c>
      <c r="D93" s="214">
        <v>0</v>
      </c>
    </row>
    <row r="94" spans="1:4" s="196" customFormat="1" ht="20.45" customHeight="1">
      <c r="A94" s="215" t="s">
        <v>206</v>
      </c>
      <c r="B94" s="205">
        <f t="shared" si="13"/>
        <v>21</v>
      </c>
      <c r="C94" s="205">
        <v>21</v>
      </c>
      <c r="D94" s="214">
        <v>0</v>
      </c>
    </row>
    <row r="95" spans="1:4" s="196" customFormat="1" ht="20.45" customHeight="1">
      <c r="A95" s="215" t="s">
        <v>207</v>
      </c>
      <c r="B95" s="205">
        <f t="shared" si="13"/>
        <v>417</v>
      </c>
      <c r="C95" s="205">
        <v>417</v>
      </c>
      <c r="D95" s="214">
        <v>0</v>
      </c>
    </row>
    <row r="96" spans="1:4" s="196" customFormat="1" ht="20.45" customHeight="1">
      <c r="A96" s="216" t="s">
        <v>208</v>
      </c>
      <c r="B96" s="205">
        <f t="shared" si="13"/>
        <v>79</v>
      </c>
      <c r="C96" s="205">
        <v>79</v>
      </c>
      <c r="D96" s="214">
        <v>0</v>
      </c>
    </row>
    <row r="97" spans="1:4" s="196" customFormat="1" ht="20.45" customHeight="1">
      <c r="A97" s="213" t="s">
        <v>209</v>
      </c>
      <c r="B97" s="205">
        <f t="shared" si="13"/>
        <v>15</v>
      </c>
      <c r="C97" s="205">
        <v>15</v>
      </c>
      <c r="D97" s="214">
        <v>0</v>
      </c>
    </row>
    <row r="98" spans="1:4" s="196" customFormat="1" ht="20.45" customHeight="1">
      <c r="A98" s="213" t="s">
        <v>210</v>
      </c>
      <c r="B98" s="205">
        <f t="shared" si="13"/>
        <v>283</v>
      </c>
      <c r="C98" s="205">
        <v>283</v>
      </c>
      <c r="D98" s="214">
        <v>0</v>
      </c>
    </row>
    <row r="99" spans="1:4" s="196" customFormat="1" ht="20.45" customHeight="1">
      <c r="A99" s="215" t="s">
        <v>211</v>
      </c>
      <c r="B99" s="205">
        <f t="shared" si="13"/>
        <v>40</v>
      </c>
      <c r="C99" s="205">
        <v>40</v>
      </c>
      <c r="D99" s="214">
        <v>0</v>
      </c>
    </row>
    <row r="100" spans="1:4" s="196" customFormat="1" ht="20.45" customHeight="1">
      <c r="A100" s="215" t="s">
        <v>212</v>
      </c>
      <c r="B100" s="205">
        <f t="shared" si="13"/>
        <v>674</v>
      </c>
      <c r="C100" s="205">
        <v>674</v>
      </c>
      <c r="D100" s="214">
        <v>0</v>
      </c>
    </row>
    <row r="101" spans="1:4" s="196" customFormat="1" ht="20.45" customHeight="1">
      <c r="A101" s="215" t="s">
        <v>213</v>
      </c>
      <c r="B101" s="205">
        <f t="shared" si="13"/>
        <v>86</v>
      </c>
      <c r="C101" s="205">
        <v>86</v>
      </c>
      <c r="D101" s="214">
        <v>0</v>
      </c>
    </row>
    <row r="102" spans="1:4" s="196" customFormat="1" ht="20.45" customHeight="1">
      <c r="A102" s="213" t="s">
        <v>214</v>
      </c>
      <c r="B102" s="205">
        <f t="shared" si="13"/>
        <v>420</v>
      </c>
      <c r="C102" s="205">
        <v>420</v>
      </c>
      <c r="D102" s="214">
        <v>0</v>
      </c>
    </row>
    <row r="103" spans="1:4" s="196" customFormat="1" ht="20.45" customHeight="1">
      <c r="A103" s="213" t="s">
        <v>215</v>
      </c>
      <c r="B103" s="205">
        <f t="shared" si="13"/>
        <v>168</v>
      </c>
      <c r="C103" s="205">
        <v>168</v>
      </c>
      <c r="D103" s="214">
        <v>0</v>
      </c>
    </row>
    <row r="104" spans="1:4" s="196" customFormat="1" ht="20.45" customHeight="1">
      <c r="A104" s="213" t="s">
        <v>216</v>
      </c>
      <c r="B104" s="205">
        <f t="shared" si="13"/>
        <v>277</v>
      </c>
      <c r="C104" s="205">
        <v>70</v>
      </c>
      <c r="D104" s="214">
        <v>207</v>
      </c>
    </row>
    <row r="105" spans="1:4" s="196" customFormat="1" ht="20.45" customHeight="1">
      <c r="A105" s="215" t="s">
        <v>217</v>
      </c>
      <c r="B105" s="205">
        <f t="shared" si="13"/>
        <v>30</v>
      </c>
      <c r="C105" s="205">
        <v>30</v>
      </c>
      <c r="D105" s="214">
        <v>0</v>
      </c>
    </row>
    <row r="106" spans="1:4" s="196" customFormat="1" ht="20.45" customHeight="1">
      <c r="A106" s="215" t="s">
        <v>218</v>
      </c>
      <c r="B106" s="205">
        <f t="shared" si="13"/>
        <v>247</v>
      </c>
      <c r="C106" s="205">
        <v>40</v>
      </c>
      <c r="D106" s="214">
        <v>207</v>
      </c>
    </row>
    <row r="107" spans="1:4" s="196" customFormat="1" ht="20.45" customHeight="1">
      <c r="A107" s="215" t="s">
        <v>219</v>
      </c>
      <c r="B107" s="205">
        <f t="shared" si="13"/>
        <v>255</v>
      </c>
      <c r="C107" s="205">
        <v>255</v>
      </c>
      <c r="D107" s="214">
        <v>0</v>
      </c>
    </row>
    <row r="108" spans="1:4" s="196" customFormat="1" ht="20.45" customHeight="1">
      <c r="A108" s="215" t="s">
        <v>220</v>
      </c>
      <c r="B108" s="205">
        <f t="shared" si="13"/>
        <v>78</v>
      </c>
      <c r="C108" s="205">
        <v>78</v>
      </c>
      <c r="D108" s="214">
        <v>0</v>
      </c>
    </row>
    <row r="109" spans="1:4" s="196" customFormat="1" ht="20.45" customHeight="1">
      <c r="A109" s="213" t="s">
        <v>221</v>
      </c>
      <c r="B109" s="205">
        <f t="shared" si="13"/>
        <v>177</v>
      </c>
      <c r="C109" s="205">
        <v>177</v>
      </c>
      <c r="D109" s="214">
        <v>0</v>
      </c>
    </row>
    <row r="110" spans="1:4" s="196" customFormat="1" ht="20.45" customHeight="1">
      <c r="A110" s="213" t="s">
        <v>222</v>
      </c>
      <c r="B110" s="205">
        <f t="shared" si="13"/>
        <v>37</v>
      </c>
      <c r="C110" s="205">
        <v>37</v>
      </c>
      <c r="D110" s="214">
        <v>0</v>
      </c>
    </row>
    <row r="111" spans="1:4" s="196" customFormat="1" ht="20.45" customHeight="1">
      <c r="A111" s="213" t="s">
        <v>223</v>
      </c>
      <c r="B111" s="205">
        <f t="shared" si="13"/>
        <v>37</v>
      </c>
      <c r="C111" s="205">
        <v>37</v>
      </c>
      <c r="D111" s="214">
        <v>0</v>
      </c>
    </row>
    <row r="112" spans="1:4" s="196" customFormat="1" ht="20.45" customHeight="1">
      <c r="A112" s="215" t="s">
        <v>224</v>
      </c>
      <c r="B112" s="205">
        <f t="shared" si="13"/>
        <v>380</v>
      </c>
      <c r="C112" s="205">
        <v>380</v>
      </c>
      <c r="D112" s="214">
        <v>0</v>
      </c>
    </row>
    <row r="113" spans="1:4" s="196" customFormat="1" ht="20.45" customHeight="1">
      <c r="A113" s="215" t="s">
        <v>225</v>
      </c>
      <c r="B113" s="205">
        <f t="shared" si="13"/>
        <v>380</v>
      </c>
      <c r="C113" s="205">
        <v>380</v>
      </c>
      <c r="D113" s="214">
        <v>0</v>
      </c>
    </row>
    <row r="114" spans="1:4" s="196" customFormat="1" ht="20.45" customHeight="1">
      <c r="A114" s="215" t="s">
        <v>226</v>
      </c>
      <c r="B114" s="205">
        <f t="shared" si="13"/>
        <v>51</v>
      </c>
      <c r="C114" s="205">
        <v>51</v>
      </c>
      <c r="D114" s="214">
        <v>0</v>
      </c>
    </row>
    <row r="115" spans="1:4" s="196" customFormat="1" ht="20.45" customHeight="1">
      <c r="A115" s="213" t="s">
        <v>227</v>
      </c>
      <c r="B115" s="205">
        <f t="shared" si="13"/>
        <v>51</v>
      </c>
      <c r="C115" s="205">
        <v>51</v>
      </c>
      <c r="D115" s="214">
        <v>0</v>
      </c>
    </row>
    <row r="116" spans="1:4" s="196" customFormat="1" ht="20.45" customHeight="1">
      <c r="A116" s="213" t="s">
        <v>228</v>
      </c>
      <c r="B116" s="205">
        <f t="shared" si="13"/>
        <v>122</v>
      </c>
      <c r="C116" s="205">
        <v>122</v>
      </c>
      <c r="D116" s="214">
        <v>0</v>
      </c>
    </row>
    <row r="117" spans="1:4" s="196" customFormat="1" ht="20.45" customHeight="1">
      <c r="A117" s="213" t="s">
        <v>229</v>
      </c>
      <c r="B117" s="205">
        <f t="shared" si="13"/>
        <v>80</v>
      </c>
      <c r="C117" s="205">
        <v>80</v>
      </c>
      <c r="D117" s="214">
        <v>0</v>
      </c>
    </row>
    <row r="118" spans="1:4" s="196" customFormat="1" ht="20.45" customHeight="1">
      <c r="A118" s="215" t="s">
        <v>230</v>
      </c>
      <c r="B118" s="205">
        <f t="shared" si="13"/>
        <v>42</v>
      </c>
      <c r="C118" s="205">
        <v>42</v>
      </c>
      <c r="D118" s="214">
        <v>0</v>
      </c>
    </row>
    <row r="119" spans="1:4" s="196" customFormat="1" ht="20.45" customHeight="1">
      <c r="A119" s="215" t="s">
        <v>231</v>
      </c>
      <c r="B119" s="205">
        <f t="shared" si="13"/>
        <v>98</v>
      </c>
      <c r="C119" s="205">
        <v>98</v>
      </c>
      <c r="D119" s="214">
        <v>0</v>
      </c>
    </row>
    <row r="120" spans="1:4" s="196" customFormat="1" ht="20.45" customHeight="1">
      <c r="A120" s="215" t="s">
        <v>232</v>
      </c>
      <c r="B120" s="205">
        <f t="shared" si="13"/>
        <v>98</v>
      </c>
      <c r="C120" s="205">
        <v>98</v>
      </c>
      <c r="D120" s="214">
        <v>0</v>
      </c>
    </row>
    <row r="121" spans="1:4" s="196" customFormat="1" ht="20.45" customHeight="1">
      <c r="A121" s="215" t="s">
        <v>233</v>
      </c>
      <c r="B121" s="205">
        <f t="shared" si="13"/>
        <v>225</v>
      </c>
      <c r="C121" s="205">
        <v>225</v>
      </c>
      <c r="D121" s="214">
        <v>0</v>
      </c>
    </row>
    <row r="122" spans="1:4" s="196" customFormat="1" ht="20.45" customHeight="1">
      <c r="A122" s="216" t="s">
        <v>234</v>
      </c>
      <c r="B122" s="205">
        <f t="shared" si="13"/>
        <v>5</v>
      </c>
      <c r="C122" s="205">
        <v>5</v>
      </c>
      <c r="D122" s="214">
        <v>0</v>
      </c>
    </row>
    <row r="123" spans="1:4" s="196" customFormat="1" ht="20.45" customHeight="1">
      <c r="A123" s="213" t="s">
        <v>235</v>
      </c>
      <c r="B123" s="205">
        <f t="shared" si="13"/>
        <v>220</v>
      </c>
      <c r="C123" s="205">
        <v>220</v>
      </c>
      <c r="D123" s="214">
        <v>0</v>
      </c>
    </row>
    <row r="124" spans="1:4" s="196" customFormat="1" ht="20.45" customHeight="1">
      <c r="A124" s="213" t="s">
        <v>236</v>
      </c>
      <c r="B124" s="205">
        <f t="shared" si="13"/>
        <v>89</v>
      </c>
      <c r="C124" s="205">
        <v>89</v>
      </c>
      <c r="D124" s="214">
        <v>0</v>
      </c>
    </row>
    <row r="125" spans="1:4" s="196" customFormat="1" ht="20.45" customHeight="1">
      <c r="A125" s="213" t="s">
        <v>237</v>
      </c>
      <c r="B125" s="205">
        <f t="shared" si="13"/>
        <v>89</v>
      </c>
      <c r="C125" s="205">
        <v>89</v>
      </c>
      <c r="D125" s="214">
        <v>0</v>
      </c>
    </row>
    <row r="126" spans="1:4" s="196" customFormat="1" ht="20.45" customHeight="1">
      <c r="A126" s="215" t="s">
        <v>238</v>
      </c>
      <c r="B126" s="205">
        <f>SUM(C126:D126)</f>
        <v>96</v>
      </c>
      <c r="C126" s="205">
        <v>96</v>
      </c>
      <c r="D126" s="214">
        <v>0</v>
      </c>
    </row>
    <row r="127" spans="1:4" s="212" customFormat="1" ht="20.45" customHeight="1">
      <c r="A127" s="218" t="s">
        <v>494</v>
      </c>
      <c r="B127" s="205">
        <f>B128+B130+B133+B136+B140+B142+B144+B145</f>
        <v>1333</v>
      </c>
      <c r="C127" s="205">
        <v>1333</v>
      </c>
      <c r="D127" s="214">
        <v>0</v>
      </c>
    </row>
    <row r="128" spans="1:4" s="196" customFormat="1" ht="20.45" customHeight="1">
      <c r="A128" s="215" t="s">
        <v>239</v>
      </c>
      <c r="B128" s="205">
        <f t="shared" ref="B128:B144" si="14">SUM(C128:D128)</f>
        <v>48</v>
      </c>
      <c r="C128" s="205">
        <v>48</v>
      </c>
      <c r="D128" s="214">
        <v>0</v>
      </c>
    </row>
    <row r="129" spans="1:4" s="196" customFormat="1" ht="20.45" customHeight="1">
      <c r="A129" s="213" t="s">
        <v>240</v>
      </c>
      <c r="B129" s="205">
        <f t="shared" si="14"/>
        <v>48</v>
      </c>
      <c r="C129" s="205">
        <v>48</v>
      </c>
      <c r="D129" s="214">
        <v>0</v>
      </c>
    </row>
    <row r="130" spans="1:4" s="196" customFormat="1" ht="20.45" customHeight="1">
      <c r="A130" s="213" t="s">
        <v>241</v>
      </c>
      <c r="B130" s="205">
        <f t="shared" si="14"/>
        <v>142</v>
      </c>
      <c r="C130" s="205">
        <v>142</v>
      </c>
      <c r="D130" s="214">
        <v>0</v>
      </c>
    </row>
    <row r="131" spans="1:4" s="196" customFormat="1" ht="20.45" customHeight="1">
      <c r="A131" s="216" t="s">
        <v>242</v>
      </c>
      <c r="B131" s="205">
        <f t="shared" si="14"/>
        <v>111</v>
      </c>
      <c r="C131" s="205">
        <v>111</v>
      </c>
      <c r="D131" s="214">
        <v>0</v>
      </c>
    </row>
    <row r="132" spans="1:4" s="196" customFormat="1" ht="20.45" customHeight="1">
      <c r="A132" s="213" t="s">
        <v>243</v>
      </c>
      <c r="B132" s="205">
        <f t="shared" si="14"/>
        <v>31</v>
      </c>
      <c r="C132" s="205">
        <v>31</v>
      </c>
      <c r="D132" s="214">
        <v>0</v>
      </c>
    </row>
    <row r="133" spans="1:4" s="196" customFormat="1" ht="20.45" customHeight="1">
      <c r="A133" s="213" t="s">
        <v>244</v>
      </c>
      <c r="B133" s="205">
        <f t="shared" si="14"/>
        <v>276</v>
      </c>
      <c r="C133" s="205">
        <v>276</v>
      </c>
      <c r="D133" s="214">
        <v>0</v>
      </c>
    </row>
    <row r="134" spans="1:4" s="196" customFormat="1" ht="20.45" customHeight="1">
      <c r="A134" s="213" t="s">
        <v>245</v>
      </c>
      <c r="B134" s="205">
        <f t="shared" si="14"/>
        <v>177</v>
      </c>
      <c r="C134" s="205">
        <v>177</v>
      </c>
      <c r="D134" s="214">
        <v>0</v>
      </c>
    </row>
    <row r="135" spans="1:4" s="196" customFormat="1" ht="20.45" customHeight="1">
      <c r="A135" s="215" t="s">
        <v>246</v>
      </c>
      <c r="B135" s="205">
        <f t="shared" si="14"/>
        <v>99</v>
      </c>
      <c r="C135" s="205">
        <v>99</v>
      </c>
      <c r="D135" s="214">
        <v>0</v>
      </c>
    </row>
    <row r="136" spans="1:4" s="196" customFormat="1" ht="20.45" customHeight="1">
      <c r="A136" s="215" t="s">
        <v>247</v>
      </c>
      <c r="B136" s="205">
        <f t="shared" si="14"/>
        <v>400</v>
      </c>
      <c r="C136" s="205">
        <v>400</v>
      </c>
      <c r="D136" s="214">
        <v>0</v>
      </c>
    </row>
    <row r="137" spans="1:4" s="196" customFormat="1" ht="20.45" customHeight="1">
      <c r="A137" s="215" t="s">
        <v>248</v>
      </c>
      <c r="B137" s="205">
        <f t="shared" si="14"/>
        <v>182</v>
      </c>
      <c r="C137" s="205">
        <v>182</v>
      </c>
      <c r="D137" s="214">
        <v>0</v>
      </c>
    </row>
    <row r="138" spans="1:4" s="196" customFormat="1" ht="20.45" customHeight="1">
      <c r="A138" s="213" t="s">
        <v>249</v>
      </c>
      <c r="B138" s="205">
        <f t="shared" si="14"/>
        <v>86</v>
      </c>
      <c r="C138" s="205">
        <v>86</v>
      </c>
      <c r="D138" s="214">
        <v>0</v>
      </c>
    </row>
    <row r="139" spans="1:4" s="196" customFormat="1" ht="20.45" customHeight="1">
      <c r="A139" s="213" t="s">
        <v>250</v>
      </c>
      <c r="B139" s="205">
        <f t="shared" si="14"/>
        <v>132</v>
      </c>
      <c r="C139" s="205">
        <v>132</v>
      </c>
      <c r="D139" s="214">
        <v>0</v>
      </c>
    </row>
    <row r="140" spans="1:4" s="196" customFormat="1" ht="20.45" customHeight="1">
      <c r="A140" s="213" t="s">
        <v>251</v>
      </c>
      <c r="B140" s="205">
        <v>408</v>
      </c>
      <c r="C140" s="205">
        <v>408</v>
      </c>
      <c r="D140" s="214">
        <v>0</v>
      </c>
    </row>
    <row r="141" spans="1:4" s="196" customFormat="1" ht="20.45" customHeight="1">
      <c r="A141" s="215" t="s">
        <v>252</v>
      </c>
      <c r="B141" s="205">
        <f t="shared" si="14"/>
        <v>408</v>
      </c>
      <c r="C141" s="205">
        <v>408</v>
      </c>
      <c r="D141" s="214">
        <v>0</v>
      </c>
    </row>
    <row r="142" spans="1:4" s="196" customFormat="1" ht="20.45" customHeight="1">
      <c r="A142" s="215" t="s">
        <v>253</v>
      </c>
      <c r="B142" s="205">
        <f t="shared" si="14"/>
        <v>10</v>
      </c>
      <c r="C142" s="205">
        <v>10</v>
      </c>
      <c r="D142" s="214">
        <v>0</v>
      </c>
    </row>
    <row r="143" spans="1:4" s="196" customFormat="1" ht="20.45" customHeight="1">
      <c r="A143" s="215" t="s">
        <v>254</v>
      </c>
      <c r="B143" s="205">
        <f t="shared" si="14"/>
        <v>10</v>
      </c>
      <c r="C143" s="205">
        <v>10</v>
      </c>
      <c r="D143" s="214">
        <v>0</v>
      </c>
    </row>
    <row r="144" spans="1:4" s="196" customFormat="1" ht="20.45" customHeight="1">
      <c r="A144" s="216" t="s">
        <v>255</v>
      </c>
      <c r="B144" s="205">
        <f t="shared" si="14"/>
        <v>1</v>
      </c>
      <c r="C144" s="205">
        <v>1</v>
      </c>
      <c r="D144" s="214">
        <v>0</v>
      </c>
    </row>
    <row r="145" spans="1:4" s="196" customFormat="1" ht="20.45" customHeight="1">
      <c r="A145" s="213" t="s">
        <v>256</v>
      </c>
      <c r="B145" s="205">
        <f>SUM(C145:D145)</f>
        <v>48</v>
      </c>
      <c r="C145" s="205">
        <v>48</v>
      </c>
      <c r="D145" s="214">
        <v>0</v>
      </c>
    </row>
    <row r="146" spans="1:4" s="212" customFormat="1" ht="20.45" customHeight="1">
      <c r="A146" s="217" t="s">
        <v>495</v>
      </c>
      <c r="B146" s="205">
        <f>B147+B149+B151+B153+B155+B157</f>
        <v>6117</v>
      </c>
      <c r="C146" s="205">
        <v>6117</v>
      </c>
      <c r="D146" s="214">
        <v>0</v>
      </c>
    </row>
    <row r="147" spans="1:4" s="196" customFormat="1" ht="20.45" customHeight="1">
      <c r="A147" s="213" t="s">
        <v>257</v>
      </c>
      <c r="B147" s="205">
        <f t="shared" ref="B147:B156" si="15">SUM(C147:D147)</f>
        <v>27</v>
      </c>
      <c r="C147" s="205">
        <v>27</v>
      </c>
      <c r="D147" s="214">
        <v>0</v>
      </c>
    </row>
    <row r="148" spans="1:4" s="196" customFormat="1" ht="20.45" customHeight="1">
      <c r="A148" s="215" t="s">
        <v>258</v>
      </c>
      <c r="B148" s="205">
        <f t="shared" si="15"/>
        <v>27</v>
      </c>
      <c r="C148" s="205">
        <v>27</v>
      </c>
      <c r="D148" s="214">
        <v>0</v>
      </c>
    </row>
    <row r="149" spans="1:4" s="196" customFormat="1" ht="20.45" customHeight="1">
      <c r="A149" s="215" t="s">
        <v>259</v>
      </c>
      <c r="B149" s="205">
        <f t="shared" si="15"/>
        <v>190</v>
      </c>
      <c r="C149" s="205">
        <v>190</v>
      </c>
      <c r="D149" s="214">
        <v>0</v>
      </c>
    </row>
    <row r="150" spans="1:4" s="196" customFormat="1" ht="20.45" customHeight="1">
      <c r="A150" s="215" t="s">
        <v>260</v>
      </c>
      <c r="B150" s="205">
        <f t="shared" si="15"/>
        <v>190</v>
      </c>
      <c r="C150" s="205">
        <v>190</v>
      </c>
      <c r="D150" s="214">
        <v>0</v>
      </c>
    </row>
    <row r="151" spans="1:4" s="196" customFormat="1" ht="20.45" customHeight="1">
      <c r="A151" s="213" t="s">
        <v>261</v>
      </c>
      <c r="B151" s="205">
        <f t="shared" si="15"/>
        <v>400</v>
      </c>
      <c r="C151" s="205">
        <v>400</v>
      </c>
      <c r="D151" s="214">
        <v>0</v>
      </c>
    </row>
    <row r="152" spans="1:4" s="196" customFormat="1" ht="20.45" customHeight="1">
      <c r="A152" s="213" t="s">
        <v>262</v>
      </c>
      <c r="B152" s="205">
        <f t="shared" si="15"/>
        <v>400</v>
      </c>
      <c r="C152" s="205">
        <v>400</v>
      </c>
      <c r="D152" s="214">
        <v>0</v>
      </c>
    </row>
    <row r="153" spans="1:4" s="196" customFormat="1" ht="20.45" customHeight="1">
      <c r="A153" s="213" t="s">
        <v>263</v>
      </c>
      <c r="B153" s="205">
        <f t="shared" si="15"/>
        <v>400</v>
      </c>
      <c r="C153" s="205">
        <v>400</v>
      </c>
      <c r="D153" s="214">
        <v>0</v>
      </c>
    </row>
    <row r="154" spans="1:4" s="196" customFormat="1" ht="20.45" customHeight="1">
      <c r="A154" s="215" t="s">
        <v>264</v>
      </c>
      <c r="B154" s="205">
        <f t="shared" si="15"/>
        <v>400</v>
      </c>
      <c r="C154" s="205">
        <v>400</v>
      </c>
      <c r="D154" s="214">
        <v>0</v>
      </c>
    </row>
    <row r="155" spans="1:4" s="196" customFormat="1" ht="20.45" customHeight="1">
      <c r="A155" s="215" t="s">
        <v>265</v>
      </c>
      <c r="B155" s="205">
        <f t="shared" si="15"/>
        <v>100</v>
      </c>
      <c r="C155" s="205">
        <v>100</v>
      </c>
      <c r="D155" s="214">
        <v>0</v>
      </c>
    </row>
    <row r="156" spans="1:4" s="196" customFormat="1" ht="20.45" customHeight="1">
      <c r="A156" s="215" t="s">
        <v>266</v>
      </c>
      <c r="B156" s="205">
        <f t="shared" si="15"/>
        <v>100</v>
      </c>
      <c r="C156" s="205">
        <v>100</v>
      </c>
      <c r="D156" s="214">
        <v>0</v>
      </c>
    </row>
    <row r="157" spans="1:4" s="196" customFormat="1" ht="20.45" customHeight="1">
      <c r="A157" s="216" t="s">
        <v>267</v>
      </c>
      <c r="B157" s="205">
        <f>SUM(C157:D157)</f>
        <v>5000</v>
      </c>
      <c r="C157" s="205">
        <v>5000</v>
      </c>
      <c r="D157" s="214">
        <v>0</v>
      </c>
    </row>
    <row r="158" spans="1:4" s="212" customFormat="1" ht="20.45" customHeight="1">
      <c r="A158" s="217" t="s">
        <v>496</v>
      </c>
      <c r="B158" s="205">
        <f>B159+B163+B164+B167+B168</f>
        <v>30063</v>
      </c>
      <c r="C158" s="205">
        <v>30063</v>
      </c>
      <c r="D158" s="214">
        <v>0</v>
      </c>
    </row>
    <row r="159" spans="1:4" s="196" customFormat="1" ht="20.45" customHeight="1">
      <c r="A159" s="213" t="s">
        <v>268</v>
      </c>
      <c r="B159" s="205">
        <f>SUM(C159:D159)</f>
        <v>2059</v>
      </c>
      <c r="C159" s="205">
        <v>2059</v>
      </c>
      <c r="D159" s="214">
        <v>0</v>
      </c>
    </row>
    <row r="160" spans="1:4" s="196" customFormat="1" ht="20.45" customHeight="1">
      <c r="A160" s="213" t="s">
        <v>269</v>
      </c>
      <c r="B160" s="205">
        <f t="shared" ref="B160:B168" si="16">SUM(C160:D160)</f>
        <v>1405</v>
      </c>
      <c r="C160" s="205">
        <v>1405</v>
      </c>
      <c r="D160" s="214">
        <v>0</v>
      </c>
    </row>
    <row r="161" spans="1:4" s="196" customFormat="1" ht="20.45" customHeight="1">
      <c r="A161" s="215" t="s">
        <v>270</v>
      </c>
      <c r="B161" s="205">
        <f t="shared" si="16"/>
        <v>645</v>
      </c>
      <c r="C161" s="205">
        <v>645</v>
      </c>
      <c r="D161" s="214">
        <v>0</v>
      </c>
    </row>
    <row r="162" spans="1:4" s="196" customFormat="1" ht="20.45" customHeight="1">
      <c r="A162" s="215" t="s">
        <v>271</v>
      </c>
      <c r="B162" s="205">
        <f t="shared" si="16"/>
        <v>10</v>
      </c>
      <c r="C162" s="205">
        <v>10</v>
      </c>
      <c r="D162" s="214">
        <v>0</v>
      </c>
    </row>
    <row r="163" spans="1:4" s="196" customFormat="1" ht="20.45" customHeight="1">
      <c r="A163" s="215" t="s">
        <v>272</v>
      </c>
      <c r="B163" s="205">
        <f t="shared" si="16"/>
        <v>251</v>
      </c>
      <c r="C163" s="205">
        <v>251</v>
      </c>
      <c r="D163" s="214">
        <v>0</v>
      </c>
    </row>
    <row r="164" spans="1:4" s="196" customFormat="1" ht="20.45" customHeight="1">
      <c r="A164" s="213" t="s">
        <v>273</v>
      </c>
      <c r="B164" s="205">
        <f t="shared" si="16"/>
        <v>10845</v>
      </c>
      <c r="C164" s="205">
        <v>10845</v>
      </c>
      <c r="D164" s="214">
        <v>0</v>
      </c>
    </row>
    <row r="165" spans="1:4" s="196" customFormat="1" ht="20.45" customHeight="1">
      <c r="A165" s="213" t="s">
        <v>274</v>
      </c>
      <c r="B165" s="205">
        <f t="shared" si="16"/>
        <v>50</v>
      </c>
      <c r="C165" s="205">
        <v>50</v>
      </c>
      <c r="D165" s="214">
        <v>0</v>
      </c>
    </row>
    <row r="166" spans="1:4" s="196" customFormat="1" ht="20.45" customHeight="1">
      <c r="A166" s="213" t="s">
        <v>275</v>
      </c>
      <c r="B166" s="205">
        <f t="shared" si="16"/>
        <v>10795</v>
      </c>
      <c r="C166" s="205">
        <v>10795</v>
      </c>
      <c r="D166" s="214">
        <v>0</v>
      </c>
    </row>
    <row r="167" spans="1:4" s="196" customFormat="1" ht="20.45" customHeight="1">
      <c r="A167" s="215" t="s">
        <v>276</v>
      </c>
      <c r="B167" s="205">
        <f t="shared" si="16"/>
        <v>3811</v>
      </c>
      <c r="C167" s="205">
        <v>3811</v>
      </c>
      <c r="D167" s="214">
        <v>0</v>
      </c>
    </row>
    <row r="168" spans="1:4" s="196" customFormat="1" ht="20.45" customHeight="1">
      <c r="A168" s="213" t="s">
        <v>281</v>
      </c>
      <c r="B168" s="205">
        <f t="shared" si="16"/>
        <v>13097</v>
      </c>
      <c r="C168" s="205">
        <v>13097</v>
      </c>
      <c r="D168" s="214">
        <v>0</v>
      </c>
    </row>
    <row r="169" spans="1:4" s="212" customFormat="1" ht="20.45" customHeight="1">
      <c r="A169" s="218" t="s">
        <v>497</v>
      </c>
      <c r="B169" s="205">
        <f>B170+B175+B177+B182+B184+B186+B190+B193</f>
        <v>8841</v>
      </c>
      <c r="C169" s="205">
        <f t="shared" ref="C169:D169" si="17">C170+C175+C177+C182+C184+C186+C190+C193</f>
        <v>8510</v>
      </c>
      <c r="D169" s="206">
        <f t="shared" si="17"/>
        <v>331</v>
      </c>
    </row>
    <row r="170" spans="1:4" s="196" customFormat="1" ht="20.45" customHeight="1">
      <c r="A170" s="215" t="s">
        <v>282</v>
      </c>
      <c r="B170" s="205">
        <f t="shared" ref="B170:B192" si="18">SUM(C170:D170)</f>
        <v>1019</v>
      </c>
      <c r="C170" s="205">
        <v>1019</v>
      </c>
      <c r="D170" s="214">
        <v>0</v>
      </c>
    </row>
    <row r="171" spans="1:4" s="196" customFormat="1" ht="20.45" customHeight="1">
      <c r="A171" s="215" t="s">
        <v>283</v>
      </c>
      <c r="B171" s="205">
        <f t="shared" si="18"/>
        <v>15</v>
      </c>
      <c r="C171" s="205">
        <v>15</v>
      </c>
      <c r="D171" s="214">
        <v>0</v>
      </c>
    </row>
    <row r="172" spans="1:4" s="196" customFormat="1" ht="20.45" customHeight="1">
      <c r="A172" s="213" t="s">
        <v>284</v>
      </c>
      <c r="B172" s="205">
        <f t="shared" si="18"/>
        <v>292</v>
      </c>
      <c r="C172" s="205">
        <v>292</v>
      </c>
      <c r="D172" s="214">
        <v>0</v>
      </c>
    </row>
    <row r="173" spans="1:4" s="196" customFormat="1" ht="20.45" customHeight="1">
      <c r="A173" s="213" t="s">
        <v>285</v>
      </c>
      <c r="B173" s="205">
        <f t="shared" si="18"/>
        <v>682</v>
      </c>
      <c r="C173" s="205">
        <v>682</v>
      </c>
      <c r="D173" s="214">
        <v>0</v>
      </c>
    </row>
    <row r="174" spans="1:4" s="196" customFormat="1" ht="20.45" customHeight="1">
      <c r="A174" s="213" t="s">
        <v>286</v>
      </c>
      <c r="B174" s="205">
        <f t="shared" si="18"/>
        <v>30</v>
      </c>
      <c r="C174" s="205">
        <v>30</v>
      </c>
      <c r="D174" s="214">
        <v>0</v>
      </c>
    </row>
    <row r="175" spans="1:4" s="196" customFormat="1" ht="20.45" customHeight="1">
      <c r="A175" s="215" t="s">
        <v>287</v>
      </c>
      <c r="B175" s="205">
        <f t="shared" si="18"/>
        <v>45</v>
      </c>
      <c r="C175" s="205">
        <v>45</v>
      </c>
      <c r="D175" s="214">
        <v>0</v>
      </c>
    </row>
    <row r="176" spans="1:4" s="196" customFormat="1" ht="20.45" customHeight="1">
      <c r="A176" s="215" t="s">
        <v>288</v>
      </c>
      <c r="B176" s="205">
        <f t="shared" si="18"/>
        <v>45</v>
      </c>
      <c r="C176" s="205">
        <v>45</v>
      </c>
      <c r="D176" s="214">
        <v>0</v>
      </c>
    </row>
    <row r="177" spans="1:4" s="196" customFormat="1" ht="20.45" customHeight="1">
      <c r="A177" s="215" t="s">
        <v>289</v>
      </c>
      <c r="B177" s="205">
        <f t="shared" si="18"/>
        <v>913</v>
      </c>
      <c r="C177" s="205">
        <v>913</v>
      </c>
      <c r="D177" s="214">
        <v>0</v>
      </c>
    </row>
    <row r="178" spans="1:4" s="196" customFormat="1" ht="20.45" customHeight="1">
      <c r="A178" s="216" t="s">
        <v>290</v>
      </c>
      <c r="B178" s="205">
        <f t="shared" si="18"/>
        <v>340</v>
      </c>
      <c r="C178" s="205">
        <v>340</v>
      </c>
      <c r="D178" s="214">
        <v>0</v>
      </c>
    </row>
    <row r="179" spans="1:4" s="196" customFormat="1" ht="20.45" customHeight="1">
      <c r="A179" s="213" t="s">
        <v>291</v>
      </c>
      <c r="B179" s="205">
        <f t="shared" si="18"/>
        <v>30</v>
      </c>
      <c r="C179" s="205">
        <v>30</v>
      </c>
      <c r="D179" s="214">
        <v>0</v>
      </c>
    </row>
    <row r="180" spans="1:4" s="196" customFormat="1" ht="20.45" customHeight="1">
      <c r="A180" s="213" t="s">
        <v>292</v>
      </c>
      <c r="B180" s="205">
        <f t="shared" si="18"/>
        <v>30</v>
      </c>
      <c r="C180" s="205">
        <v>30</v>
      </c>
      <c r="D180" s="214">
        <v>0</v>
      </c>
    </row>
    <row r="181" spans="1:4" s="196" customFormat="1" ht="20.45" customHeight="1">
      <c r="A181" s="213" t="s">
        <v>293</v>
      </c>
      <c r="B181" s="205">
        <f t="shared" si="18"/>
        <v>513</v>
      </c>
      <c r="C181" s="205">
        <v>513</v>
      </c>
      <c r="D181" s="214">
        <v>0</v>
      </c>
    </row>
    <row r="182" spans="1:4" s="196" customFormat="1" ht="20.45" customHeight="1">
      <c r="A182" s="215" t="s">
        <v>294</v>
      </c>
      <c r="B182" s="205">
        <f t="shared" si="18"/>
        <v>575</v>
      </c>
      <c r="C182" s="205">
        <v>420</v>
      </c>
      <c r="D182" s="214">
        <v>155</v>
      </c>
    </row>
    <row r="183" spans="1:4" s="196" customFormat="1" ht="20.45" customHeight="1">
      <c r="A183" s="215" t="s">
        <v>295</v>
      </c>
      <c r="B183" s="205">
        <f t="shared" si="18"/>
        <v>575</v>
      </c>
      <c r="C183" s="205">
        <v>420</v>
      </c>
      <c r="D183" s="214">
        <v>155</v>
      </c>
    </row>
    <row r="184" spans="1:4" s="196" customFormat="1" ht="20.45" customHeight="1">
      <c r="A184" s="215" t="s">
        <v>296</v>
      </c>
      <c r="B184" s="205">
        <f t="shared" si="18"/>
        <v>5000</v>
      </c>
      <c r="C184" s="205">
        <v>5000</v>
      </c>
      <c r="D184" s="214">
        <v>0</v>
      </c>
    </row>
    <row r="185" spans="1:4" s="196" customFormat="1" ht="20.45" customHeight="1">
      <c r="A185" s="213" t="s">
        <v>297</v>
      </c>
      <c r="B185" s="205">
        <f t="shared" si="18"/>
        <v>5000</v>
      </c>
      <c r="C185" s="205">
        <v>5000</v>
      </c>
      <c r="D185" s="214">
        <v>0</v>
      </c>
    </row>
    <row r="186" spans="1:4" s="196" customFormat="1" ht="20.45" customHeight="1">
      <c r="A186" s="213" t="s">
        <v>298</v>
      </c>
      <c r="B186" s="205">
        <f t="shared" si="18"/>
        <v>1004</v>
      </c>
      <c r="C186" s="205">
        <v>1004</v>
      </c>
      <c r="D186" s="214">
        <v>0</v>
      </c>
    </row>
    <row r="187" spans="1:4" s="196" customFormat="1" ht="20.45" customHeight="1">
      <c r="A187" s="213" t="s">
        <v>299</v>
      </c>
      <c r="B187" s="205">
        <f t="shared" si="18"/>
        <v>150</v>
      </c>
      <c r="C187" s="205">
        <v>150</v>
      </c>
      <c r="D187" s="214">
        <v>0</v>
      </c>
    </row>
    <row r="188" spans="1:4" s="196" customFormat="1" ht="20.45" customHeight="1">
      <c r="A188" s="215" t="s">
        <v>300</v>
      </c>
      <c r="B188" s="205">
        <f t="shared" si="18"/>
        <v>374</v>
      </c>
      <c r="C188" s="205">
        <v>374</v>
      </c>
      <c r="D188" s="214">
        <v>0</v>
      </c>
    </row>
    <row r="189" spans="1:4" s="196" customFormat="1" ht="20.45" customHeight="1">
      <c r="A189" s="215" t="s">
        <v>301</v>
      </c>
      <c r="B189" s="205">
        <f t="shared" si="18"/>
        <v>480</v>
      </c>
      <c r="C189" s="205">
        <v>480</v>
      </c>
      <c r="D189" s="214">
        <v>0</v>
      </c>
    </row>
    <row r="190" spans="1:4" s="196" customFormat="1" ht="20.45" customHeight="1">
      <c r="A190" s="215" t="s">
        <v>302</v>
      </c>
      <c r="B190" s="205">
        <f t="shared" si="18"/>
        <v>176</v>
      </c>
      <c r="C190" s="275">
        <f>SUM(C191:C192)</f>
        <v>27</v>
      </c>
      <c r="D190" s="274">
        <f>SUM(D191:D192)</f>
        <v>149</v>
      </c>
    </row>
    <row r="191" spans="1:4" s="196" customFormat="1" ht="20.45" customHeight="1">
      <c r="A191" s="216" t="s">
        <v>303</v>
      </c>
      <c r="B191" s="205">
        <f t="shared" si="18"/>
        <v>94</v>
      </c>
      <c r="C191" s="205">
        <v>17</v>
      </c>
      <c r="D191" s="214">
        <v>77</v>
      </c>
    </row>
    <row r="192" spans="1:4" s="196" customFormat="1" ht="20.45" customHeight="1">
      <c r="A192" s="213" t="s">
        <v>304</v>
      </c>
      <c r="B192" s="205">
        <f t="shared" si="18"/>
        <v>82</v>
      </c>
      <c r="C192" s="205">
        <v>10</v>
      </c>
      <c r="D192" s="214">
        <v>72</v>
      </c>
    </row>
    <row r="193" spans="1:4" s="196" customFormat="1" ht="20.45" customHeight="1">
      <c r="A193" s="213" t="s">
        <v>305</v>
      </c>
      <c r="B193" s="205">
        <f>SUM(C193:D193)</f>
        <v>109</v>
      </c>
      <c r="C193" s="205">
        <v>82</v>
      </c>
      <c r="D193" s="214">
        <v>27</v>
      </c>
    </row>
    <row r="194" spans="1:4" s="212" customFormat="1" ht="20.45" customHeight="1">
      <c r="A194" s="217" t="s">
        <v>498</v>
      </c>
      <c r="B194" s="205">
        <v>20</v>
      </c>
      <c r="C194" s="205">
        <v>20</v>
      </c>
      <c r="D194" s="214">
        <v>0</v>
      </c>
    </row>
    <row r="195" spans="1:4" s="196" customFormat="1" ht="20.45" customHeight="1">
      <c r="A195" s="215" t="s">
        <v>306</v>
      </c>
      <c r="B195" s="205">
        <v>20</v>
      </c>
      <c r="C195" s="205">
        <v>20</v>
      </c>
      <c r="D195" s="214">
        <v>0</v>
      </c>
    </row>
    <row r="196" spans="1:4" s="196" customFormat="1" ht="20.45" customHeight="1">
      <c r="A196" s="215" t="s">
        <v>307</v>
      </c>
      <c r="B196" s="205">
        <v>20</v>
      </c>
      <c r="C196" s="205">
        <v>20</v>
      </c>
      <c r="D196" s="214">
        <v>0</v>
      </c>
    </row>
    <row r="197" spans="1:4" s="212" customFormat="1" ht="20.45" customHeight="1">
      <c r="A197" s="218" t="s">
        <v>499</v>
      </c>
      <c r="B197" s="205">
        <v>16745</v>
      </c>
      <c r="C197" s="205">
        <v>16745</v>
      </c>
      <c r="D197" s="214">
        <v>0</v>
      </c>
    </row>
    <row r="198" spans="1:4" s="196" customFormat="1" ht="20.45" customHeight="1">
      <c r="A198" s="213" t="s">
        <v>308</v>
      </c>
      <c r="B198" s="205">
        <v>16745</v>
      </c>
      <c r="C198" s="205">
        <v>16745</v>
      </c>
      <c r="D198" s="214">
        <v>0</v>
      </c>
    </row>
    <row r="199" spans="1:4" s="196" customFormat="1" ht="20.45" customHeight="1">
      <c r="A199" s="213" t="s">
        <v>309</v>
      </c>
      <c r="B199" s="205">
        <v>3000</v>
      </c>
      <c r="C199" s="205">
        <v>3000</v>
      </c>
      <c r="D199" s="214">
        <v>0</v>
      </c>
    </row>
    <row r="200" spans="1:4" s="196" customFormat="1" ht="20.45" customHeight="1">
      <c r="A200" s="213" t="s">
        <v>310</v>
      </c>
      <c r="B200" s="205">
        <v>13745</v>
      </c>
      <c r="C200" s="205">
        <v>13745</v>
      </c>
      <c r="D200" s="214">
        <v>0</v>
      </c>
    </row>
    <row r="201" spans="1:4" s="212" customFormat="1" ht="20.45" customHeight="1">
      <c r="A201" s="218" t="s">
        <v>500</v>
      </c>
      <c r="B201" s="205">
        <f>B202</f>
        <v>32</v>
      </c>
      <c r="C201" s="205">
        <f t="shared" ref="C201:D201" si="19">C202</f>
        <v>0</v>
      </c>
      <c r="D201" s="206">
        <f t="shared" si="19"/>
        <v>32</v>
      </c>
    </row>
    <row r="202" spans="1:4" s="196" customFormat="1" ht="20.45" customHeight="1">
      <c r="A202" s="215" t="s">
        <v>501</v>
      </c>
      <c r="B202" s="205">
        <f>SUM(C202:D202)</f>
        <v>32</v>
      </c>
      <c r="C202" s="205">
        <v>0</v>
      </c>
      <c r="D202" s="214">
        <v>32</v>
      </c>
    </row>
    <row r="203" spans="1:4" s="196" customFormat="1" ht="20.45" customHeight="1">
      <c r="A203" s="215" t="s">
        <v>502</v>
      </c>
      <c r="B203" s="205">
        <f>SUM(C203:D203)</f>
        <v>32</v>
      </c>
      <c r="C203" s="205">
        <v>0</v>
      </c>
      <c r="D203" s="214">
        <v>32</v>
      </c>
    </row>
    <row r="204" spans="1:4" s="212" customFormat="1" ht="20.45" customHeight="1">
      <c r="A204" s="218" t="s">
        <v>503</v>
      </c>
      <c r="B204" s="205">
        <v>50</v>
      </c>
      <c r="C204" s="205">
        <v>50</v>
      </c>
      <c r="D204" s="214">
        <v>0</v>
      </c>
    </row>
    <row r="205" spans="1:4" s="196" customFormat="1" ht="20.45" customHeight="1">
      <c r="A205" s="215" t="s">
        <v>311</v>
      </c>
      <c r="B205" s="205">
        <v>50</v>
      </c>
      <c r="C205" s="205">
        <v>50</v>
      </c>
      <c r="D205" s="214">
        <v>0</v>
      </c>
    </row>
    <row r="206" spans="1:4" s="196" customFormat="1" ht="20.45" customHeight="1">
      <c r="A206" s="215" t="s">
        <v>312</v>
      </c>
      <c r="B206" s="205">
        <v>50</v>
      </c>
      <c r="C206" s="205">
        <v>50</v>
      </c>
      <c r="D206" s="214">
        <v>0</v>
      </c>
    </row>
    <row r="207" spans="1:4" s="212" customFormat="1" ht="20.45" customHeight="1">
      <c r="A207" s="210" t="s">
        <v>504</v>
      </c>
      <c r="B207" s="205">
        <f>B208+B210</f>
        <v>670</v>
      </c>
      <c r="C207" s="205">
        <f t="shared" ref="C207:D207" si="20">C208+C210</f>
        <v>361</v>
      </c>
      <c r="D207" s="206">
        <f t="shared" si="20"/>
        <v>309</v>
      </c>
    </row>
    <row r="208" spans="1:4" s="196" customFormat="1" ht="20.45" customHeight="1">
      <c r="A208" s="213" t="s">
        <v>313</v>
      </c>
      <c r="B208" s="205">
        <f>SUM(C208:D208)</f>
        <v>320</v>
      </c>
      <c r="C208" s="205">
        <v>11</v>
      </c>
      <c r="D208" s="214">
        <v>309</v>
      </c>
    </row>
    <row r="209" spans="1:4" s="196" customFormat="1" ht="20.45" customHeight="1">
      <c r="A209" s="213" t="s">
        <v>314</v>
      </c>
      <c r="B209" s="205">
        <f t="shared" ref="B209:B211" si="21">SUM(C209:D209)</f>
        <v>320</v>
      </c>
      <c r="C209" s="205">
        <v>11</v>
      </c>
      <c r="D209" s="214">
        <v>309</v>
      </c>
    </row>
    <row r="210" spans="1:4" s="196" customFormat="1" ht="20.45" customHeight="1">
      <c r="A210" s="213" t="s">
        <v>315</v>
      </c>
      <c r="B210" s="205">
        <f t="shared" si="21"/>
        <v>350</v>
      </c>
      <c r="C210" s="205">
        <v>350</v>
      </c>
      <c r="D210" s="214">
        <v>0</v>
      </c>
    </row>
    <row r="211" spans="1:4" s="196" customFormat="1" ht="20.45" customHeight="1">
      <c r="A211" s="215" t="s">
        <v>316</v>
      </c>
      <c r="B211" s="205">
        <f t="shared" si="21"/>
        <v>350</v>
      </c>
      <c r="C211" s="205">
        <v>350</v>
      </c>
      <c r="D211" s="214">
        <v>0</v>
      </c>
    </row>
    <row r="212" spans="1:4" s="212" customFormat="1" ht="20.45" customHeight="1">
      <c r="A212" s="218" t="s">
        <v>505</v>
      </c>
      <c r="B212" s="205">
        <f>B213+B215+B217</f>
        <v>669</v>
      </c>
      <c r="C212" s="205">
        <v>669</v>
      </c>
      <c r="D212" s="214">
        <v>0</v>
      </c>
    </row>
    <row r="213" spans="1:4" s="196" customFormat="1" ht="20.45" customHeight="1">
      <c r="A213" s="215" t="s">
        <v>317</v>
      </c>
      <c r="B213" s="205">
        <f t="shared" ref="B213:B216" si="22">SUM(C213:D213)</f>
        <v>258</v>
      </c>
      <c r="C213" s="205">
        <v>258</v>
      </c>
      <c r="D213" s="214">
        <v>0</v>
      </c>
    </row>
    <row r="214" spans="1:4" s="196" customFormat="1" ht="20.45" customHeight="1">
      <c r="A214" s="213" t="s">
        <v>318</v>
      </c>
      <c r="B214" s="205">
        <f t="shared" si="22"/>
        <v>258</v>
      </c>
      <c r="C214" s="205">
        <v>258</v>
      </c>
      <c r="D214" s="214">
        <v>0</v>
      </c>
    </row>
    <row r="215" spans="1:4" s="196" customFormat="1" ht="20.45" customHeight="1">
      <c r="A215" s="213" t="s">
        <v>319</v>
      </c>
      <c r="B215" s="205">
        <f t="shared" si="22"/>
        <v>394</v>
      </c>
      <c r="C215" s="205">
        <v>394</v>
      </c>
      <c r="D215" s="214">
        <v>0</v>
      </c>
    </row>
    <row r="216" spans="1:4" s="196" customFormat="1" ht="20.45" customHeight="1">
      <c r="A216" s="213" t="s">
        <v>320</v>
      </c>
      <c r="B216" s="205">
        <f t="shared" si="22"/>
        <v>394</v>
      </c>
      <c r="C216" s="205">
        <v>394</v>
      </c>
      <c r="D216" s="214">
        <v>0</v>
      </c>
    </row>
    <row r="217" spans="1:4" s="196" customFormat="1" ht="20.45" customHeight="1">
      <c r="A217" s="215" t="s">
        <v>321</v>
      </c>
      <c r="B217" s="205">
        <f>SUM(C217:D217)</f>
        <v>17</v>
      </c>
      <c r="C217" s="205">
        <v>17</v>
      </c>
      <c r="D217" s="221">
        <v>0</v>
      </c>
    </row>
    <row r="218" spans="1:4" s="212" customFormat="1" ht="20.45" customHeight="1">
      <c r="A218" s="218" t="s">
        <v>506</v>
      </c>
      <c r="B218" s="205">
        <v>2500</v>
      </c>
      <c r="C218" s="205">
        <v>2500</v>
      </c>
      <c r="D218" s="221">
        <v>0</v>
      </c>
    </row>
    <row r="219" spans="1:4" s="212" customFormat="1" ht="20.45" customHeight="1">
      <c r="A219" s="218" t="s">
        <v>507</v>
      </c>
      <c r="B219" s="205">
        <v>800</v>
      </c>
      <c r="C219" s="205">
        <v>800</v>
      </c>
      <c r="D219" s="221">
        <v>0</v>
      </c>
    </row>
    <row r="220" spans="1:4" s="212" customFormat="1" ht="20.45" customHeight="1">
      <c r="A220" s="218" t="s">
        <v>508</v>
      </c>
      <c r="B220" s="205">
        <v>6000</v>
      </c>
      <c r="C220" s="205">
        <v>6000</v>
      </c>
      <c r="D220" s="221">
        <v>0</v>
      </c>
    </row>
    <row r="221" spans="1:4" s="196" customFormat="1" ht="20.45" customHeight="1">
      <c r="A221" s="213" t="s">
        <v>322</v>
      </c>
      <c r="B221" s="205">
        <v>6000</v>
      </c>
      <c r="C221" s="205">
        <v>6000</v>
      </c>
      <c r="D221" s="221">
        <v>0</v>
      </c>
    </row>
    <row r="222" spans="1:4" s="196" customFormat="1" ht="20.45" customHeight="1">
      <c r="A222" s="213" t="s">
        <v>323</v>
      </c>
      <c r="B222" s="205">
        <v>6000</v>
      </c>
      <c r="C222" s="205">
        <v>6000</v>
      </c>
      <c r="D222" s="221">
        <v>0</v>
      </c>
    </row>
    <row r="223" spans="1:4" s="196" customFormat="1" ht="20.45" customHeight="1">
      <c r="A223" s="213"/>
      <c r="B223" s="205"/>
      <c r="C223" s="205"/>
      <c r="D223" s="221"/>
    </row>
    <row r="224" spans="1:4" s="196" customFormat="1" ht="20.45" customHeight="1">
      <c r="A224" s="213"/>
      <c r="B224" s="205"/>
      <c r="C224" s="205"/>
      <c r="D224" s="221"/>
    </row>
    <row r="225" spans="1:4" s="196" customFormat="1" ht="20.45" customHeight="1">
      <c r="A225" s="213"/>
      <c r="B225" s="205"/>
      <c r="C225" s="205"/>
      <c r="D225" s="221"/>
    </row>
    <row r="226" spans="1:4" s="196" customFormat="1" ht="20.45" customHeight="1">
      <c r="A226" s="213"/>
      <c r="B226" s="205"/>
      <c r="C226" s="205"/>
      <c r="D226" s="221"/>
    </row>
    <row r="227" spans="1:4" s="196" customFormat="1" ht="20.45" customHeight="1">
      <c r="A227" s="213"/>
      <c r="B227" s="205"/>
      <c r="C227" s="205"/>
      <c r="D227" s="221"/>
    </row>
    <row r="228" spans="1:4" s="196" customFormat="1" ht="20.45" customHeight="1">
      <c r="A228" s="213"/>
      <c r="B228" s="205"/>
      <c r="C228" s="205"/>
      <c r="D228" s="221"/>
    </row>
    <row r="229" spans="1:4" s="212" customFormat="1" ht="20.45" customHeight="1" thickBot="1">
      <c r="A229" s="222" t="s">
        <v>612</v>
      </c>
      <c r="B229" s="223">
        <f>B6+B48+B51+B66+B71+B76+B92+B127+B146+B158+B169+B194+B197+B201+B204+B207+B212+B218+B219+B220</f>
        <v>100844</v>
      </c>
      <c r="C229" s="223">
        <f t="shared" ref="C229:D229" si="23">C6+C48+C51+C66+C71+C76+C92+C127+C146+C158+C169+C194+C197+C201+C204+C207+C212+C218+C219+C220</f>
        <v>97355</v>
      </c>
      <c r="D229" s="224">
        <f t="shared" si="23"/>
        <v>3489</v>
      </c>
    </row>
    <row r="232" spans="1:4" hidden="1">
      <c r="B232">
        <v>100844</v>
      </c>
      <c r="C232">
        <v>97355</v>
      </c>
      <c r="D232">
        <v>3489</v>
      </c>
    </row>
    <row r="233" spans="1:4" hidden="1"/>
    <row r="234" spans="1:4" hidden="1">
      <c r="B234" s="157">
        <f>B229-B232</f>
        <v>0</v>
      </c>
      <c r="C234" s="157">
        <f t="shared" ref="C234:D234" si="24">C229-C232</f>
        <v>0</v>
      </c>
      <c r="D234" s="157">
        <f t="shared" si="24"/>
        <v>0</v>
      </c>
    </row>
    <row r="235" spans="1:4" hidden="1"/>
    <row r="236" spans="1:4" hidden="1"/>
  </sheetData>
  <mergeCells count="5">
    <mergeCell ref="A1:D1"/>
    <mergeCell ref="A3:A5"/>
    <mergeCell ref="B3:D3"/>
    <mergeCell ref="B4:B5"/>
    <mergeCell ref="C4:D4"/>
  </mergeCells>
  <phoneticPr fontId="4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21</vt:i4>
      </vt:variant>
    </vt:vector>
  </HeadingPairs>
  <TitlesOfParts>
    <vt:vector size="38" baseType="lpstr">
      <vt:lpstr>本级收执</vt:lpstr>
      <vt:lpstr>本级支执</vt:lpstr>
      <vt:lpstr>18本级平衡</vt:lpstr>
      <vt:lpstr>本级基金收执</vt:lpstr>
      <vt:lpstr>本级基金支执</vt:lpstr>
      <vt:lpstr>2018社保基金</vt:lpstr>
      <vt:lpstr>本级收预</vt:lpstr>
      <vt:lpstr>本级支预</vt:lpstr>
      <vt:lpstr>本级支预明细</vt:lpstr>
      <vt:lpstr>本级支预（经济分类）</vt:lpstr>
      <vt:lpstr>本级平衡</vt:lpstr>
      <vt:lpstr>本级基收预</vt:lpstr>
      <vt:lpstr>本级基支预</vt:lpstr>
      <vt:lpstr>本级基支预-明细</vt:lpstr>
      <vt:lpstr>本级基支预（经济分类)</vt:lpstr>
      <vt:lpstr>2019社保预算</vt:lpstr>
      <vt:lpstr>Sheet1</vt:lpstr>
      <vt:lpstr>'2018社保基金'!Print_Area</vt:lpstr>
      <vt:lpstr>'2019社保预算'!Print_Area</vt:lpstr>
      <vt:lpstr>本级基金收执!Print_Area</vt:lpstr>
      <vt:lpstr>本级基金支执!Print_Area</vt:lpstr>
      <vt:lpstr>本级基收预!Print_Area</vt:lpstr>
      <vt:lpstr>本级基支预!Print_Area</vt:lpstr>
      <vt:lpstr>'本级基支预（经济分类)'!Print_Area</vt:lpstr>
      <vt:lpstr>'本级基支预-明细'!Print_Area</vt:lpstr>
      <vt:lpstr>本级平衡!Print_Area</vt:lpstr>
      <vt:lpstr>本级收预!Print_Area</vt:lpstr>
      <vt:lpstr>本级收执!Print_Area</vt:lpstr>
      <vt:lpstr>本级支预!Print_Area</vt:lpstr>
      <vt:lpstr>'本级支预（经济分类）'!Print_Area</vt:lpstr>
      <vt:lpstr>本级支预明细!Print_Area</vt:lpstr>
      <vt:lpstr>本级支执!Print_Area</vt:lpstr>
      <vt:lpstr>本级基金支执!Print_Titles</vt:lpstr>
      <vt:lpstr>'本级基支预（经济分类)'!Print_Titles</vt:lpstr>
      <vt:lpstr>本级收执!Print_Titles</vt:lpstr>
      <vt:lpstr>本级支预!Print_Titles</vt:lpstr>
      <vt:lpstr>'本级支预（经济分类）'!Print_Titles</vt:lpstr>
      <vt:lpstr>本级支预明细!Print_Titles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胡锴</cp:lastModifiedBy>
  <cp:lastPrinted>2019-01-02T07:55:54Z</cp:lastPrinted>
  <dcterms:created xsi:type="dcterms:W3CDTF">2017-12-15T07:46:44Z</dcterms:created>
  <dcterms:modified xsi:type="dcterms:W3CDTF">2019-01-04T04:23:19Z</dcterms:modified>
</cp:coreProperties>
</file>