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380" windowHeight="9120"/>
  </bookViews>
  <sheets>
    <sheet name="本级收预" sheetId="6" r:id="rId1"/>
    <sheet name="本级支预" sheetId="7" r:id="rId2"/>
    <sheet name="本级平衡" sheetId="8" r:id="rId3"/>
    <sheet name="本级基收预" sheetId="9" r:id="rId4"/>
    <sheet name="本级基支预" sheetId="10" r:id="rId5"/>
    <sheet name="Sheet1" sheetId="11" r:id="rId6"/>
  </sheets>
  <externalReferences>
    <externalReference r:id="rId7"/>
    <externalReference r:id="rId8"/>
  </externalReferences>
  <definedNames>
    <definedName name="_">#REF!</definedName>
    <definedName name="_6_其他" localSheetId="2">#REF!</definedName>
    <definedName name="_6_其他">#REF!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" localSheetId="2">#REF!</definedName>
    <definedName name="d">#REF!</definedName>
    <definedName name="_xlnm.Database" localSheetId="0" hidden="1">#REF!</definedName>
    <definedName name="_xlnm.Database" localSheetId="1" hidden="1">#REF!</definedName>
    <definedName name="_xlnm.Database" hidden="1">#REF!</definedName>
    <definedName name="jhvgh" localSheetId="2">#REF!</definedName>
    <definedName name="jhvgh">#REF!</definedName>
    <definedName name="_xlnm.Print_Area" localSheetId="4">本级基支预!$A$1:$D$39</definedName>
    <definedName name="_xlnm.Print_Area" localSheetId="0">本级收预!$A$1:$D$40</definedName>
    <definedName name="_xlnm.Print_Area" localSheetId="1">本级支预!$A$1:$D$29</definedName>
    <definedName name="_xlnm.Print_Area" hidden="1">#N/A</definedName>
    <definedName name="_xlnm.Print_Titles" localSheetId="1">本级支预!$A:$A,本级支预!$1:$3</definedName>
    <definedName name="_xlnm.Print_Titles" hidden="1">#N/A</definedName>
    <definedName name="QUERY2">#REF!</definedName>
    <definedName name="本级支执222">#REF!</definedName>
    <definedName name="大通湖支出">#REF!</definedName>
    <definedName name="地区名称">#REF!</definedName>
    <definedName name="工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2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双" localSheetId="2">#REF!</definedName>
    <definedName name="双">#REF!</definedName>
    <definedName name="下级指标">[2]单位指标查询!$A$3:$O$240</definedName>
    <definedName name="预算支出指标帐">#REF!</definedName>
  </definedNames>
  <calcPr calcId="125725" calcMode="manual"/>
</workbook>
</file>

<file path=xl/calcChain.xml><?xml version="1.0" encoding="utf-8"?>
<calcChain xmlns="http://schemas.openxmlformats.org/spreadsheetml/2006/main">
  <c r="C26" i="8"/>
  <c r="C17" i="7"/>
  <c r="C25" i="6"/>
  <c r="C27" i="7"/>
  <c r="C38" i="10"/>
  <c r="C14"/>
  <c r="C20" i="6"/>
  <c r="C11" i="10"/>
  <c r="C10" s="1"/>
  <c r="C4" i="7"/>
  <c r="C22"/>
  <c r="C18"/>
  <c r="C15"/>
  <c r="C11"/>
  <c r="C10"/>
  <c r="C9"/>
  <c r="C8"/>
  <c r="C7"/>
  <c r="B39" i="10"/>
  <c r="D37"/>
  <c r="D38"/>
  <c r="D35"/>
  <c r="C35"/>
  <c r="B35"/>
  <c r="D18" i="9"/>
  <c r="C22"/>
  <c r="B22"/>
  <c r="D12" i="10"/>
  <c r="D13"/>
  <c r="C19"/>
  <c r="D5"/>
  <c r="D6"/>
  <c r="D7"/>
  <c r="D8"/>
  <c r="D9"/>
  <c r="D14"/>
  <c r="D15"/>
  <c r="D17"/>
  <c r="D18"/>
  <c r="D20"/>
  <c r="D21"/>
  <c r="D22"/>
  <c r="D25"/>
  <c r="D26"/>
  <c r="D27"/>
  <c r="D30"/>
  <c r="D33"/>
  <c r="D36"/>
  <c r="D4"/>
  <c r="C32"/>
  <c r="C31" s="1"/>
  <c r="B32"/>
  <c r="B31" s="1"/>
  <c r="C29"/>
  <c r="C28" s="1"/>
  <c r="B29"/>
  <c r="B28" s="1"/>
  <c r="B16"/>
  <c r="D16" s="1"/>
  <c r="B11"/>
  <c r="D17" i="9"/>
  <c r="D16"/>
  <c r="D15"/>
  <c r="D22" s="1"/>
  <c r="C14"/>
  <c r="B14"/>
  <c r="D5"/>
  <c r="D6"/>
  <c r="D7"/>
  <c r="D14" s="1"/>
  <c r="D8"/>
  <c r="D9"/>
  <c r="D10"/>
  <c r="D11"/>
  <c r="D4"/>
  <c r="F8" i="8"/>
  <c r="E6"/>
  <c r="E5" s="1"/>
  <c r="C19"/>
  <c r="C12"/>
  <c r="C10"/>
  <c r="C7" s="1"/>
  <c r="D4" i="7"/>
  <c r="D34" i="6"/>
  <c r="C34"/>
  <c r="C4"/>
  <c r="D4"/>
  <c r="B29"/>
  <c r="C30"/>
  <c r="B34"/>
  <c r="B40"/>
  <c r="D19"/>
  <c r="D21"/>
  <c r="D22"/>
  <c r="D23"/>
  <c r="D24"/>
  <c r="D25"/>
  <c r="D26"/>
  <c r="D27"/>
  <c r="D28"/>
  <c r="D31"/>
  <c r="D32"/>
  <c r="D33"/>
  <c r="D35"/>
  <c r="D36"/>
  <c r="D37"/>
  <c r="D38"/>
  <c r="D39"/>
  <c r="D6"/>
  <c r="D7"/>
  <c r="D8"/>
  <c r="D9"/>
  <c r="D10"/>
  <c r="D11"/>
  <c r="D12"/>
  <c r="D13"/>
  <c r="D14"/>
  <c r="D15"/>
  <c r="D16"/>
  <c r="D17"/>
  <c r="D18"/>
  <c r="D5"/>
  <c r="B29" i="7"/>
  <c r="D5"/>
  <c r="D6"/>
  <c r="D7"/>
  <c r="D8"/>
  <c r="D9"/>
  <c r="D10"/>
  <c r="D11"/>
  <c r="D12"/>
  <c r="D13"/>
  <c r="D14"/>
  <c r="D15"/>
  <c r="D16"/>
  <c r="D18"/>
  <c r="D19"/>
  <c r="D20"/>
  <c r="D21"/>
  <c r="D22"/>
  <c r="D23"/>
  <c r="D24"/>
  <c r="D25"/>
  <c r="D26"/>
  <c r="D20" i="6" l="1"/>
  <c r="C29" i="7"/>
  <c r="D27"/>
  <c r="D29" s="1"/>
  <c r="F5" i="8" s="1"/>
  <c r="F6" s="1"/>
  <c r="D17" i="7"/>
  <c r="C34" i="10"/>
  <c r="C39" s="1"/>
  <c r="D11"/>
  <c r="D29"/>
  <c r="D31"/>
  <c r="D32"/>
  <c r="D28"/>
  <c r="C6" i="8"/>
  <c r="D30" i="6"/>
  <c r="B24" i="10"/>
  <c r="B19"/>
  <c r="B4" i="6"/>
  <c r="B27" i="7"/>
  <c r="B22"/>
  <c r="L22" s="1"/>
  <c r="B19" i="8"/>
  <c r="B12" s="1"/>
  <c r="B10"/>
  <c r="E8"/>
  <c r="B7"/>
  <c r="L26" i="7"/>
  <c r="G26"/>
  <c r="L24"/>
  <c r="K24"/>
  <c r="I24"/>
  <c r="J24" s="1"/>
  <c r="G24"/>
  <c r="L23"/>
  <c r="K23"/>
  <c r="I23"/>
  <c r="J23" s="1"/>
  <c r="G23"/>
  <c r="K22"/>
  <c r="G22"/>
  <c r="L21"/>
  <c r="K21"/>
  <c r="I21"/>
  <c r="J21" s="1"/>
  <c r="G21"/>
  <c r="L20"/>
  <c r="K20"/>
  <c r="I20"/>
  <c r="J20" s="1"/>
  <c r="G20"/>
  <c r="L19"/>
  <c r="K19"/>
  <c r="J19"/>
  <c r="I19"/>
  <c r="G19"/>
  <c r="L18"/>
  <c r="K18"/>
  <c r="I18"/>
  <c r="J18" s="1"/>
  <c r="G18"/>
  <c r="L17"/>
  <c r="K17"/>
  <c r="I17"/>
  <c r="J17" s="1"/>
  <c r="G17"/>
  <c r="L16"/>
  <c r="K16"/>
  <c r="J16"/>
  <c r="I16"/>
  <c r="G16"/>
  <c r="L15"/>
  <c r="K15"/>
  <c r="I15"/>
  <c r="J15" s="1"/>
  <c r="G15"/>
  <c r="L14"/>
  <c r="K14"/>
  <c r="I14"/>
  <c r="J14" s="1"/>
  <c r="G14"/>
  <c r="L13"/>
  <c r="K13"/>
  <c r="I13"/>
  <c r="J13" s="1"/>
  <c r="G13"/>
  <c r="L12"/>
  <c r="K12"/>
  <c r="I12"/>
  <c r="J12" s="1"/>
  <c r="G12"/>
  <c r="L11"/>
  <c r="K11"/>
  <c r="I11"/>
  <c r="J11" s="1"/>
  <c r="G11"/>
  <c r="L10"/>
  <c r="K10"/>
  <c r="I10"/>
  <c r="J10" s="1"/>
  <c r="G10"/>
  <c r="L9"/>
  <c r="K9"/>
  <c r="I9"/>
  <c r="J9" s="1"/>
  <c r="G9"/>
  <c r="L8"/>
  <c r="K8"/>
  <c r="I8"/>
  <c r="J8" s="1"/>
  <c r="G8"/>
  <c r="L7"/>
  <c r="K7"/>
  <c r="I7"/>
  <c r="J7" s="1"/>
  <c r="G7"/>
  <c r="L6"/>
  <c r="K6"/>
  <c r="J6"/>
  <c r="I6"/>
  <c r="G6"/>
  <c r="L5"/>
  <c r="K5"/>
  <c r="I5"/>
  <c r="J5" s="1"/>
  <c r="G5"/>
  <c r="L4"/>
  <c r="K4"/>
  <c r="I4"/>
  <c r="J4" s="1"/>
  <c r="G4"/>
  <c r="B30" i="6"/>
  <c r="B20"/>
  <c r="F6"/>
  <c r="G6" s="1"/>
  <c r="F25" i="8" l="1"/>
  <c r="D24" i="10"/>
  <c r="B23"/>
  <c r="D23" s="1"/>
  <c r="D19"/>
  <c r="B10"/>
  <c r="C29" i="6"/>
  <c r="C40" s="1"/>
  <c r="D29"/>
  <c r="I22" i="7"/>
  <c r="J22" s="1"/>
  <c r="B6" i="8"/>
  <c r="L27" i="7"/>
  <c r="D40" i="6" l="1"/>
  <c r="C5" i="8"/>
  <c r="C25" s="1"/>
  <c r="B34" i="10"/>
  <c r="D10"/>
  <c r="B5" i="8"/>
  <c r="B25" l="1"/>
  <c r="D34" i="10"/>
  <c r="D39" s="1"/>
  <c r="E15" i="8" l="1"/>
  <c r="E25" s="1"/>
</calcChain>
</file>

<file path=xl/sharedStrings.xml><?xml version="1.0" encoding="utf-8"?>
<sst xmlns="http://schemas.openxmlformats.org/spreadsheetml/2006/main" count="181" uniqueCount="167">
  <si>
    <t>一、税收收入</t>
  </si>
  <si>
    <t xml:space="preserve">    城市维护建设税</t>
  </si>
  <si>
    <t xml:space="preserve">    房产税</t>
  </si>
  <si>
    <t xml:space="preserve">    印花税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</si>
  <si>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</si>
  <si>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</si>
  <si>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</si>
  <si>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</si>
  <si>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</si>
  <si>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</si>
  <si>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</si>
  <si>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</si>
  <si>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</si>
  <si>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</si>
  <si>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</si>
  <si>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</si>
  <si>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</si>
  <si>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</si>
  <si>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地方收入小计</t>
  </si>
  <si>
    <t>三、上划中央收入</t>
  </si>
  <si>
    <t>四、上划省收入</t>
  </si>
  <si>
    <t>一般公共预算收入总计</t>
  </si>
  <si>
    <t>地方一般债务付息支出</t>
  </si>
  <si>
    <t>文化体育与传媒支出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</si>
  <si>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</si>
  <si>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</si>
  <si>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</si>
  <si>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</si>
  <si>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</si>
  <si>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</si>
  <si>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</si>
  <si>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其他支出</t>
  </si>
  <si>
    <t xml:space="preserve">      城市建设支出</t>
  </si>
  <si>
    <t xml:space="preserve">    国有土地收益基金支出</t>
  </si>
  <si>
    <t>　    其他国有土地收益基金支出</t>
  </si>
  <si>
    <t xml:space="preserve">    农业土地开发资金支出</t>
  </si>
  <si>
    <t xml:space="preserve">    城市基础设施配套费安排的支出</t>
  </si>
  <si>
    <t xml:space="preserve">      其他城市基础设施配套费安排的支出</t>
  </si>
  <si>
    <t>单位：万元</t>
  </si>
  <si>
    <t>收入项目</t>
  </si>
  <si>
    <t>调整预算</t>
  </si>
  <si>
    <t xml:space="preserve">    增值税37.5%</t>
  </si>
  <si>
    <t xml:space="preserve">    营业税75%</t>
  </si>
  <si>
    <t xml:space="preserve">    企业所得税28%</t>
  </si>
  <si>
    <t xml:space="preserve">    企业所得税退税</t>
  </si>
  <si>
    <t xml:space="preserve">    个人所得税28%</t>
  </si>
  <si>
    <t xml:space="preserve">    资源税75%</t>
  </si>
  <si>
    <t xml:space="preserve">    城镇土地使用税70%</t>
  </si>
  <si>
    <t>上划中央增值税50%</t>
  </si>
  <si>
    <t>上划中央所得税60%</t>
  </si>
  <si>
    <t>上划省增值税12.5%</t>
  </si>
  <si>
    <t>上划省所得税12%</t>
  </si>
  <si>
    <t>上划省资源税25%</t>
  </si>
  <si>
    <t>上划省城镇土地使用税税30%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</si>
  <si>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</si>
  <si>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</si>
  <si>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</si>
  <si>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</si>
  <si>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</si>
  <si>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</si>
  <si>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医疗卫生与计划生育支出</t>
  </si>
  <si>
    <t>金融支出</t>
  </si>
  <si>
    <t>援助其他地区支出</t>
  </si>
  <si>
    <t>国土海洋气象等支出</t>
  </si>
  <si>
    <t>住房保障支出</t>
  </si>
  <si>
    <t>粮油物资储备支出</t>
  </si>
  <si>
    <t>收  入  项  目</t>
  </si>
  <si>
    <t xml:space="preserve"> 单位:万元</t>
  </si>
  <si>
    <t>支出功能科目</t>
  </si>
  <si>
    <t>收              入</t>
  </si>
  <si>
    <t>支               出</t>
  </si>
  <si>
    <t>项               目</t>
  </si>
  <si>
    <t>一、地方收入</t>
  </si>
  <si>
    <t>二、上级补助收入</t>
  </si>
  <si>
    <t>1、返还性收入</t>
  </si>
  <si>
    <t>二、上解支出</t>
  </si>
  <si>
    <t xml:space="preserve">       体制上解</t>
  </si>
  <si>
    <t xml:space="preserve">       专项上解</t>
  </si>
  <si>
    <t xml:space="preserve">  其他税收返还</t>
  </si>
  <si>
    <t xml:space="preserve">       出口退税上解</t>
  </si>
  <si>
    <t>2、一般性转移支付收入</t>
  </si>
  <si>
    <t xml:space="preserve">    体制补助收入</t>
  </si>
  <si>
    <t xml:space="preserve">    均衡性转移支付补助</t>
  </si>
  <si>
    <t>四、安排预算稳定调节基金</t>
  </si>
  <si>
    <t xml:space="preserve">    结算补助收入</t>
  </si>
  <si>
    <t xml:space="preserve">    其他一般性转移支付收入</t>
  </si>
  <si>
    <t>3、专项转移支付收入</t>
  </si>
  <si>
    <t>收   入   合   计</t>
  </si>
  <si>
    <t>支  出  合  计</t>
  </si>
  <si>
    <t xml:space="preserve"> 单位：万元</t>
  </si>
  <si>
    <t>2015年完成</t>
  </si>
  <si>
    <t>测算</t>
  </si>
  <si>
    <t>预备费</t>
  </si>
  <si>
    <t>转移性支出</t>
  </si>
  <si>
    <t>合              计</t>
  </si>
  <si>
    <t>一、本级支出</t>
    <phoneticPr fontId="2" type="noConversion"/>
  </si>
  <si>
    <t>三、地方政府债务还本支出</t>
    <phoneticPr fontId="2" type="noConversion"/>
  </si>
  <si>
    <t>五、年终结余</t>
    <phoneticPr fontId="2" type="noConversion"/>
  </si>
  <si>
    <t>三、调入预算稳定调节基金</t>
    <phoneticPr fontId="2" type="noConversion"/>
  </si>
  <si>
    <t>四、调入资金</t>
    <phoneticPr fontId="2" type="noConversion"/>
  </si>
  <si>
    <t>五、上年结余</t>
    <phoneticPr fontId="2" type="noConversion"/>
  </si>
  <si>
    <t>上划中央营业税50%</t>
    <phoneticPr fontId="2" type="noConversion"/>
  </si>
  <si>
    <t>上划省营业税12.5%</t>
    <phoneticPr fontId="2" type="noConversion"/>
  </si>
  <si>
    <t>支出小计</t>
    <phoneticPr fontId="2" type="noConversion"/>
  </si>
  <si>
    <t xml:space="preserve">    政府性基金调出资金</t>
    <phoneticPr fontId="2" type="noConversion"/>
  </si>
  <si>
    <t>年初预算数</t>
  </si>
  <si>
    <t>调整额</t>
  </si>
  <si>
    <t>调整预算数</t>
  </si>
  <si>
    <t>2018年高新区一般公共预算收入调整表</t>
    <phoneticPr fontId="2" type="noConversion"/>
  </si>
  <si>
    <t>年初
预算数</t>
    <phoneticPr fontId="2" type="noConversion"/>
  </si>
  <si>
    <t xml:space="preserve">    老少边穷转移支付收入</t>
    <phoneticPr fontId="2" type="noConversion"/>
  </si>
  <si>
    <t xml:space="preserve">    结算补助收入</t>
    <phoneticPr fontId="2" type="noConversion"/>
  </si>
  <si>
    <t xml:space="preserve">    基本养老保险和低保转移支付收入</t>
    <phoneticPr fontId="2" type="noConversion"/>
  </si>
  <si>
    <t xml:space="preserve">    消费税和增值税税收返还</t>
    <phoneticPr fontId="2" type="noConversion"/>
  </si>
  <si>
    <t xml:space="preserve">    所得税基数返还</t>
    <phoneticPr fontId="2" type="noConversion"/>
  </si>
  <si>
    <t xml:space="preserve">    其他税收返还</t>
    <phoneticPr fontId="2" type="noConversion"/>
  </si>
  <si>
    <t>1.一般公共预算财力安排</t>
    <phoneticPr fontId="2" type="noConversion"/>
  </si>
  <si>
    <t>2.上级提前下达专项转移支付安排</t>
    <phoneticPr fontId="2" type="noConversion"/>
  </si>
  <si>
    <t>调整         预算数</t>
    <phoneticPr fontId="2" type="noConversion"/>
  </si>
  <si>
    <t>调整               预算数</t>
    <phoneticPr fontId="2" type="noConversion"/>
  </si>
  <si>
    <t>2018年高新区一般公共预算支出调整表</t>
    <phoneticPr fontId="2" type="noConversion"/>
  </si>
  <si>
    <t>2018年高新区政府性基金收入调整表</t>
    <phoneticPr fontId="2" type="noConversion"/>
  </si>
  <si>
    <t>2018年高新区政府性基金支出调整表</t>
    <phoneticPr fontId="2" type="noConversion"/>
  </si>
  <si>
    <t>2018年高新区一般公共预算收支调整平衡表</t>
    <phoneticPr fontId="2" type="noConversion"/>
  </si>
  <si>
    <t>一、科学技术支出</t>
    <phoneticPr fontId="2" type="noConversion"/>
  </si>
  <si>
    <t>二、文化体育与传媒支出</t>
    <phoneticPr fontId="2" type="noConversion"/>
  </si>
  <si>
    <t>三、社会保障支出</t>
    <phoneticPr fontId="2" type="noConversion"/>
  </si>
  <si>
    <t>四、节能环保支出</t>
    <phoneticPr fontId="2" type="noConversion"/>
  </si>
  <si>
    <t>五、城乡社区支出</t>
    <phoneticPr fontId="2" type="noConversion"/>
  </si>
  <si>
    <t>六、农林水支出</t>
    <phoneticPr fontId="2" type="noConversion"/>
  </si>
  <si>
    <t>七、交通运输支出</t>
    <phoneticPr fontId="2" type="noConversion"/>
  </si>
  <si>
    <t>八、资源勘探信息等支出</t>
    <phoneticPr fontId="2" type="noConversion"/>
  </si>
  <si>
    <t>十、金融支出</t>
    <phoneticPr fontId="2" type="noConversion"/>
  </si>
  <si>
    <t xml:space="preserve">    新型墙体材料专项基金支出</t>
    <phoneticPr fontId="2" type="noConversion"/>
  </si>
  <si>
    <t xml:space="preserve">    彩票公益金及对应专项债务收入安排的支出</t>
    <phoneticPr fontId="2" type="noConversion"/>
  </si>
  <si>
    <t xml:space="preserve">      其他新型墙体材料专项基金支出</t>
    <phoneticPr fontId="2" type="noConversion"/>
  </si>
  <si>
    <t xml:space="preserve">      用于体育事业的彩票公益金支出</t>
    <phoneticPr fontId="2" type="noConversion"/>
  </si>
  <si>
    <t>十一、其他支出</t>
    <phoneticPr fontId="2" type="noConversion"/>
  </si>
  <si>
    <t>政府性基金支出</t>
    <phoneticPr fontId="2" type="noConversion"/>
  </si>
  <si>
    <t xml:space="preserve">    地方政府专项债务付息支出</t>
    <phoneticPr fontId="2" type="noConversion"/>
  </si>
  <si>
    <t xml:space="preserve">      其他政府性基金债务付息支出</t>
    <phoneticPr fontId="2" type="noConversion"/>
  </si>
  <si>
    <t>十二、债务付息支出</t>
    <phoneticPr fontId="2" type="noConversion"/>
  </si>
  <si>
    <t>十三、转移性支出</t>
    <phoneticPr fontId="2" type="noConversion"/>
  </si>
  <si>
    <t xml:space="preserve">    国有土地使用权出让收入安排的支出</t>
    <phoneticPr fontId="2" type="noConversion"/>
  </si>
  <si>
    <t xml:space="preserve">    大中型水库移民后期扶持基金支出</t>
    <phoneticPr fontId="2" type="noConversion"/>
  </si>
  <si>
    <t xml:space="preserve">      征地和拆迁补偿支出</t>
    <phoneticPr fontId="2" type="noConversion"/>
  </si>
  <si>
    <t xml:space="preserve">      移民补助</t>
    <phoneticPr fontId="2" type="noConversion"/>
  </si>
  <si>
    <t>九、商业服务业等支出</t>
    <phoneticPr fontId="2" type="noConversion"/>
  </si>
  <si>
    <t>一、国有土地使用权出让收入</t>
    <phoneticPr fontId="2" type="noConversion"/>
  </si>
  <si>
    <t>二、城市公用事业附加收入</t>
    <phoneticPr fontId="2" type="noConversion"/>
  </si>
  <si>
    <t>三、国有土地收益基金收入</t>
    <phoneticPr fontId="2" type="noConversion"/>
  </si>
  <si>
    <t>四、农业土地开发资金收入</t>
    <phoneticPr fontId="2" type="noConversion"/>
  </si>
  <si>
    <t>五、城市基础设施配套费收入</t>
    <phoneticPr fontId="2" type="noConversion"/>
  </si>
  <si>
    <t>六、污水处理费收入</t>
    <phoneticPr fontId="2" type="noConversion"/>
  </si>
  <si>
    <t>七、新型墙体材料专项基金收入</t>
    <phoneticPr fontId="2" type="noConversion"/>
  </si>
  <si>
    <t>八、其他政府性基金收入</t>
    <phoneticPr fontId="2" type="noConversion"/>
  </si>
  <si>
    <t>政府性基金收入</t>
    <phoneticPr fontId="2" type="noConversion"/>
  </si>
  <si>
    <t>十、政府性基金上级补助收入</t>
    <phoneticPr fontId="2" type="noConversion"/>
  </si>
  <si>
    <t xml:space="preserve">     地方政府专项债务转贷收入</t>
    <phoneticPr fontId="2" type="noConversion"/>
  </si>
  <si>
    <t xml:space="preserve">      棚户区改造支出</t>
    <phoneticPr fontId="2" type="noConversion"/>
  </si>
  <si>
    <t>收  入  合  计</t>
    <phoneticPr fontId="2" type="noConversion"/>
  </si>
  <si>
    <t>支  出  合  计</t>
    <phoneticPr fontId="2" type="noConversion"/>
  </si>
  <si>
    <t xml:space="preserve">      土地开发支出</t>
    <phoneticPr fontId="2" type="noConversion"/>
  </si>
  <si>
    <t xml:space="preserve">    上解支出</t>
    <phoneticPr fontId="2" type="noConversion"/>
  </si>
  <si>
    <t>十四、年终结余</t>
    <phoneticPr fontId="2" type="noConversion"/>
  </si>
  <si>
    <t>十二、上年结余</t>
    <phoneticPr fontId="2" type="noConversion"/>
  </si>
  <si>
    <t>十一、债务转贷收入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</si>
</sst>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_(* #,##0_);_(* \(#,##0\);_(* &quot;-&quot;_);_(@_)"/>
    <numFmt numFmtId="179" formatCode="_(* #,##0.00_);_(* \(#,##0.00\);_(* &quot;-&quot;??_);_(@_)"/>
    <numFmt numFmtId="180" formatCode="_ * #,##0_ ;_ * \-#,##0_ ;_ * &quot;-&quot;??_ ;_ @_ "/>
  </numFmts>
  <fonts count="44"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22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0"/>
      <name val="华文中宋"/>
      <family val="3"/>
      <charset val="134"/>
    </font>
    <font>
      <b/>
      <sz val="10"/>
      <name val="华文中宋"/>
      <family val="3"/>
      <charset val="134"/>
    </font>
    <font>
      <b/>
      <sz val="10"/>
      <color indexed="8"/>
      <name val="华文中宋"/>
      <family val="3"/>
      <charset val="134"/>
    </font>
    <font>
      <sz val="10"/>
      <color rgb="FFFF0000"/>
      <name val="华文中宋"/>
      <family val="3"/>
      <charset val="134"/>
    </font>
    <font>
      <sz val="10"/>
      <color indexed="8"/>
      <name val="华文中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10"/>
      <color indexed="6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00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  <xf numFmtId="0" fontId="8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8" borderId="14" applyNumberFormat="0" applyAlignment="0" applyProtection="0">
      <alignment vertical="center"/>
    </xf>
    <xf numFmtId="0" fontId="35" fillId="19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18" borderId="17" applyNumberFormat="0" applyAlignment="0" applyProtection="0">
      <alignment vertical="center"/>
    </xf>
    <xf numFmtId="0" fontId="33" fillId="9" borderId="14" applyNumberFormat="0" applyAlignment="0" applyProtection="0">
      <alignment vertical="center"/>
    </xf>
    <xf numFmtId="0" fontId="27" fillId="25" borderId="18" applyNumberFormat="0" applyFont="0" applyAlignment="0" applyProtection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/>
    <xf numFmtId="43" fontId="27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7" fillId="0" borderId="0" xfId="2" applyFont="1"/>
    <xf numFmtId="0" fontId="3" fillId="0" borderId="0" xfId="2" applyFont="1"/>
    <xf numFmtId="0" fontId="1" fillId="0" borderId="0" xfId="2" applyFont="1"/>
    <xf numFmtId="41" fontId="1" fillId="0" borderId="0" xfId="2" applyNumberFormat="1" applyFont="1"/>
    <xf numFmtId="0" fontId="7" fillId="0" borderId="0" xfId="6" applyFont="1"/>
    <xf numFmtId="0" fontId="3" fillId="0" borderId="0" xfId="6" applyFont="1"/>
    <xf numFmtId="0" fontId="4" fillId="0" borderId="0" xfId="6" applyFont="1"/>
    <xf numFmtId="0" fontId="1" fillId="0" borderId="0" xfId="6" applyFont="1"/>
    <xf numFmtId="0" fontId="1" fillId="0" borderId="0" xfId="6" applyFont="1" applyFill="1"/>
    <xf numFmtId="0" fontId="7" fillId="0" borderId="0" xfId="0" applyFont="1"/>
    <xf numFmtId="0" fontId="3" fillId="0" borderId="0" xfId="0" applyFont="1"/>
    <xf numFmtId="0" fontId="1" fillId="0" borderId="0" xfId="0" applyFont="1"/>
    <xf numFmtId="0" fontId="19" fillId="0" borderId="0" xfId="0" applyFont="1" applyAlignment="1">
      <alignment vertical="center"/>
    </xf>
    <xf numFmtId="177" fontId="19" fillId="0" borderId="0" xfId="0" applyNumberFormat="1" applyFont="1" applyAlignment="1">
      <alignment vertical="center"/>
    </xf>
    <xf numFmtId="0" fontId="19" fillId="0" borderId="0" xfId="2" applyFont="1"/>
    <xf numFmtId="41" fontId="19" fillId="0" borderId="0" xfId="2" applyNumberFormat="1" applyFont="1"/>
    <xf numFmtId="0" fontId="19" fillId="0" borderId="0" xfId="0" applyFont="1"/>
    <xf numFmtId="176" fontId="19" fillId="0" borderId="0" xfId="0" applyNumberFormat="1" applyFont="1"/>
    <xf numFmtId="0" fontId="19" fillId="0" borderId="0" xfId="6" applyFont="1"/>
    <xf numFmtId="0" fontId="19" fillId="0" borderId="0" xfId="6" applyFont="1" applyFill="1"/>
    <xf numFmtId="0" fontId="19" fillId="0" borderId="0" xfId="4" applyFont="1"/>
    <xf numFmtId="1" fontId="19" fillId="0" borderId="0" xfId="6" applyNumberFormat="1" applyFont="1"/>
    <xf numFmtId="1" fontId="19" fillId="0" borderId="0" xfId="6" applyNumberFormat="1" applyFont="1" applyFill="1"/>
    <xf numFmtId="0" fontId="19" fillId="0" borderId="0" xfId="6" applyFont="1" applyAlignment="1">
      <alignment horizontal="center"/>
    </xf>
    <xf numFmtId="0" fontId="22" fillId="0" borderId="0" xfId="1" applyFont="1"/>
    <xf numFmtId="180" fontId="22" fillId="0" borderId="1" xfId="211" applyNumberFormat="1" applyFont="1" applyBorder="1" applyAlignment="1">
      <alignment horizontal="center" vertical="center"/>
    </xf>
    <xf numFmtId="180" fontId="22" fillId="0" borderId="8" xfId="21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3" fontId="22" fillId="0" borderId="5" xfId="5" applyNumberFormat="1" applyFont="1" applyFill="1" applyBorder="1" applyAlignment="1" applyProtection="1">
      <alignment vertical="center"/>
    </xf>
    <xf numFmtId="180" fontId="22" fillId="3" borderId="1" xfId="211" applyNumberFormat="1" applyFont="1" applyFill="1" applyBorder="1" applyAlignment="1">
      <alignment horizontal="center" vertical="center"/>
    </xf>
    <xf numFmtId="0" fontId="22" fillId="0" borderId="0" xfId="2" applyFont="1"/>
    <xf numFmtId="41" fontId="22" fillId="0" borderId="0" xfId="2" applyNumberFormat="1" applyFont="1"/>
    <xf numFmtId="10" fontId="22" fillId="0" borderId="0" xfId="2" applyNumberFormat="1" applyFont="1" applyAlignment="1">
      <alignment horizontal="right"/>
    </xf>
    <xf numFmtId="0" fontId="22" fillId="0" borderId="0" xfId="6" applyFont="1"/>
    <xf numFmtId="0" fontId="22" fillId="0" borderId="0" xfId="6" applyFont="1" applyFill="1"/>
    <xf numFmtId="0" fontId="22" fillId="0" borderId="0" xfId="6" applyFont="1" applyFill="1" applyAlignment="1">
      <alignment horizontal="right"/>
    </xf>
    <xf numFmtId="0" fontId="22" fillId="0" borderId="5" xfId="7" applyFont="1" applyBorder="1" applyAlignment="1">
      <alignment vertical="center" wrapText="1"/>
    </xf>
    <xf numFmtId="180" fontId="22" fillId="0" borderId="1" xfId="211" applyNumberFormat="1" applyFont="1" applyBorder="1" applyAlignment="1">
      <alignment horizontal="center" vertical="center" wrapText="1"/>
    </xf>
    <xf numFmtId="180" fontId="22" fillId="0" borderId="1" xfId="211" applyNumberFormat="1" applyFont="1" applyFill="1" applyBorder="1" applyAlignment="1" applyProtection="1">
      <alignment horizontal="right" vertical="center" wrapText="1"/>
    </xf>
    <xf numFmtId="180" fontId="22" fillId="3" borderId="1" xfId="211" applyNumberFormat="1" applyFont="1" applyFill="1" applyBorder="1" applyAlignment="1" applyProtection="1">
      <alignment horizontal="right" vertical="center" wrapText="1"/>
    </xf>
    <xf numFmtId="0" fontId="22" fillId="0" borderId="5" xfId="8" applyFont="1" applyBorder="1" applyAlignment="1">
      <alignment vertical="center" wrapText="1"/>
    </xf>
    <xf numFmtId="0" fontId="23" fillId="0" borderId="5" xfId="8" applyFont="1" applyBorder="1" applyAlignment="1">
      <alignment horizontal="center" vertical="center" wrapText="1"/>
    </xf>
    <xf numFmtId="180" fontId="22" fillId="0" borderId="1" xfId="211" applyNumberFormat="1" applyFont="1" applyFill="1" applyBorder="1" applyAlignment="1">
      <alignment horizontal="center" vertical="center" wrapText="1"/>
    </xf>
    <xf numFmtId="0" fontId="23" fillId="0" borderId="7" xfId="9" applyFont="1" applyBorder="1" applyAlignment="1">
      <alignment horizontal="center" vertical="center" wrapText="1"/>
    </xf>
    <xf numFmtId="180" fontId="22" fillId="0" borderId="8" xfId="211" applyNumberFormat="1" applyFont="1" applyFill="1" applyBorder="1" applyAlignment="1">
      <alignment horizontal="center" vertical="center" wrapText="1"/>
    </xf>
    <xf numFmtId="177" fontId="22" fillId="0" borderId="0" xfId="0" applyNumberFormat="1" applyFont="1" applyAlignment="1">
      <alignment horizontal="right" vertical="center"/>
    </xf>
    <xf numFmtId="1" fontId="22" fillId="3" borderId="5" xfId="10" applyNumberFormat="1" applyFont="1" applyFill="1" applyBorder="1" applyAlignment="1" applyProtection="1">
      <alignment vertical="center" wrapText="1"/>
      <protection locked="0"/>
    </xf>
    <xf numFmtId="0" fontId="22" fillId="3" borderId="1" xfId="10" applyFont="1" applyFill="1" applyBorder="1" applyAlignment="1">
      <alignment vertical="center" wrapText="1"/>
    </xf>
    <xf numFmtId="0" fontId="22" fillId="3" borderId="5" xfId="10" applyFont="1" applyFill="1" applyBorder="1" applyAlignment="1">
      <alignment vertical="center" wrapText="1"/>
    </xf>
    <xf numFmtId="0" fontId="22" fillId="3" borderId="1" xfId="10" applyFont="1" applyFill="1" applyBorder="1" applyAlignment="1">
      <alignment vertical="center"/>
    </xf>
    <xf numFmtId="3" fontId="22" fillId="3" borderId="1" xfId="0" applyNumberFormat="1" applyFont="1" applyFill="1" applyBorder="1" applyAlignment="1" applyProtection="1">
      <alignment horizontal="left" vertical="center"/>
    </xf>
    <xf numFmtId="0" fontId="22" fillId="3" borderId="1" xfId="0" applyFont="1" applyFill="1" applyBorder="1" applyAlignment="1">
      <alignment vertical="center"/>
    </xf>
    <xf numFmtId="0" fontId="23" fillId="3" borderId="7" xfId="10" applyFont="1" applyFill="1" applyBorder="1" applyAlignment="1">
      <alignment horizontal="center" vertical="center" wrapText="1"/>
    </xf>
    <xf numFmtId="180" fontId="22" fillId="3" borderId="8" xfId="211" applyNumberFormat="1" applyFont="1" applyFill="1" applyBorder="1" applyAlignment="1">
      <alignment horizontal="center" vertical="center"/>
    </xf>
    <xf numFmtId="0" fontId="23" fillId="3" borderId="8" xfId="10" applyFont="1" applyFill="1" applyBorder="1" applyAlignment="1">
      <alignment horizontal="center" vertical="center" wrapText="1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center"/>
    </xf>
    <xf numFmtId="3" fontId="23" fillId="0" borderId="5" xfId="5" applyNumberFormat="1" applyFont="1" applyFill="1" applyBorder="1" applyAlignment="1" applyProtection="1">
      <alignment vertical="center"/>
    </xf>
    <xf numFmtId="0" fontId="22" fillId="0" borderId="5" xfId="5" applyFont="1" applyBorder="1" applyAlignment="1">
      <alignment horizontal="left" vertical="center"/>
    </xf>
    <xf numFmtId="0" fontId="26" fillId="0" borderId="5" xfId="5" applyFont="1" applyBorder="1" applyAlignment="1">
      <alignment horizontal="left" vertical="center"/>
    </xf>
    <xf numFmtId="3" fontId="23" fillId="0" borderId="5" xfId="5" applyNumberFormat="1" applyFont="1" applyFill="1" applyBorder="1" applyAlignment="1" applyProtection="1">
      <alignment horizontal="left" vertical="center"/>
    </xf>
    <xf numFmtId="180" fontId="22" fillId="0" borderId="1" xfId="211" applyNumberFormat="1" applyFont="1" applyFill="1" applyBorder="1" applyAlignment="1">
      <alignment horizontal="right" shrinkToFit="1"/>
    </xf>
    <xf numFmtId="0" fontId="23" fillId="0" borderId="7" xfId="0" applyFont="1" applyBorder="1" applyAlignment="1">
      <alignment horizontal="center"/>
    </xf>
    <xf numFmtId="0" fontId="19" fillId="0" borderId="6" xfId="0" applyFont="1" applyBorder="1"/>
    <xf numFmtId="0" fontId="23" fillId="0" borderId="6" xfId="2" applyFont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180" fontId="25" fillId="3" borderId="1" xfId="211" applyNumberFormat="1" applyFont="1" applyFill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41" fontId="22" fillId="0" borderId="1" xfId="211" applyNumberFormat="1" applyFont="1" applyBorder="1" applyAlignment="1">
      <alignment horizontal="center" vertical="center"/>
    </xf>
    <xf numFmtId="41" fontId="22" fillId="0" borderId="1" xfId="211" applyNumberFormat="1" applyFont="1" applyBorder="1" applyAlignment="1" applyProtection="1">
      <alignment horizontal="right" vertical="center"/>
      <protection locked="0"/>
    </xf>
    <xf numFmtId="180" fontId="22" fillId="3" borderId="6" xfId="21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80" fontId="22" fillId="0" borderId="6" xfId="211" applyNumberFormat="1" applyFont="1" applyFill="1" applyBorder="1" applyAlignment="1" applyProtection="1">
      <alignment horizontal="right" vertical="center" wrapText="1"/>
    </xf>
    <xf numFmtId="180" fontId="22" fillId="0" borderId="6" xfId="211" applyNumberFormat="1" applyFont="1" applyFill="1" applyBorder="1" applyAlignment="1">
      <alignment horizontal="center" vertical="center" wrapText="1"/>
    </xf>
    <xf numFmtId="180" fontId="22" fillId="0" borderId="9" xfId="211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 applyProtection="1">
      <alignment horizontal="center" vertical="center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4" fillId="2" borderId="4" xfId="0" applyNumberFormat="1" applyFont="1" applyFill="1" applyBorder="1" applyAlignment="1" applyProtection="1">
      <alignment horizontal="center" vertical="center"/>
    </xf>
    <xf numFmtId="0" fontId="23" fillId="0" borderId="5" xfId="1" applyFont="1" applyBorder="1" applyAlignment="1">
      <alignment vertical="center"/>
    </xf>
    <xf numFmtId="41" fontId="22" fillId="0" borderId="6" xfId="211" applyNumberFormat="1" applyFont="1" applyBorder="1" applyAlignment="1">
      <alignment horizontal="center" vertical="center"/>
    </xf>
    <xf numFmtId="0" fontId="22" fillId="0" borderId="5" xfId="1" applyFont="1" applyBorder="1" applyAlignment="1">
      <alignment vertical="center"/>
    </xf>
    <xf numFmtId="41" fontId="22" fillId="0" borderId="6" xfId="211" applyNumberFormat="1" applyFont="1" applyBorder="1" applyAlignment="1" applyProtection="1">
      <alignment horizontal="right" vertical="center"/>
      <protection locked="0"/>
    </xf>
    <xf numFmtId="0" fontId="23" fillId="0" borderId="5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41" fontId="22" fillId="0" borderId="8" xfId="211" applyNumberFormat="1" applyFont="1" applyBorder="1" applyAlignment="1">
      <alignment horizontal="center" vertical="center"/>
    </xf>
    <xf numFmtId="41" fontId="22" fillId="0" borderId="9" xfId="211" applyNumberFormat="1" applyFont="1" applyBorder="1" applyAlignment="1">
      <alignment horizontal="center" vertical="center"/>
    </xf>
    <xf numFmtId="0" fontId="22" fillId="0" borderId="1" xfId="5" applyFont="1" applyBorder="1" applyAlignment="1">
      <alignment horizontal="left" vertical="center"/>
    </xf>
    <xf numFmtId="0" fontId="23" fillId="0" borderId="5" xfId="5" applyFont="1" applyBorder="1" applyAlignment="1">
      <alignment horizontal="left" vertical="center"/>
    </xf>
    <xf numFmtId="0" fontId="23" fillId="0" borderId="5" xfId="5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180" fontId="22" fillId="0" borderId="6" xfId="211" applyNumberFormat="1" applyFont="1" applyBorder="1" applyAlignment="1">
      <alignment horizontal="center" vertical="center"/>
    </xf>
    <xf numFmtId="180" fontId="22" fillId="0" borderId="9" xfId="211" applyNumberFormat="1" applyFont="1" applyBorder="1" applyAlignment="1">
      <alignment horizontal="center" vertical="center"/>
    </xf>
    <xf numFmtId="41" fontId="23" fillId="0" borderId="2" xfId="7" applyNumberFormat="1" applyFont="1" applyBorder="1" applyAlignment="1">
      <alignment horizontal="center" vertical="center"/>
    </xf>
    <xf numFmtId="41" fontId="23" fillId="0" borderId="3" xfId="0" applyNumberFormat="1" applyFont="1" applyBorder="1" applyAlignment="1">
      <alignment horizontal="center" vertical="center" wrapText="1"/>
    </xf>
    <xf numFmtId="41" fontId="23" fillId="0" borderId="4" xfId="0" applyNumberFormat="1" applyFont="1" applyBorder="1" applyAlignment="1">
      <alignment horizontal="center" vertical="center" wrapText="1"/>
    </xf>
    <xf numFmtId="41" fontId="22" fillId="0" borderId="5" xfId="10" applyNumberFormat="1" applyFont="1" applyBorder="1" applyAlignment="1">
      <alignment vertical="center" wrapText="1"/>
    </xf>
    <xf numFmtId="41" fontId="22" fillId="2" borderId="1" xfId="211" applyNumberFormat="1" applyFont="1" applyFill="1" applyBorder="1" applyAlignment="1">
      <alignment horizontal="center" vertical="center"/>
    </xf>
    <xf numFmtId="41" fontId="22" fillId="2" borderId="6" xfId="211" applyNumberFormat="1" applyFont="1" applyFill="1" applyBorder="1" applyAlignment="1">
      <alignment horizontal="center" vertical="center"/>
    </xf>
    <xf numFmtId="41" fontId="23" fillId="0" borderId="5" xfId="10" applyNumberFormat="1" applyFont="1" applyBorder="1" applyAlignment="1">
      <alignment horizontal="center" vertical="center" wrapText="1"/>
    </xf>
    <xf numFmtId="41" fontId="22" fillId="0" borderId="5" xfId="11" applyNumberFormat="1" applyFont="1" applyFill="1" applyBorder="1" applyAlignment="1">
      <alignment shrinkToFit="1"/>
    </xf>
    <xf numFmtId="41" fontId="23" fillId="0" borderId="7" xfId="0" applyNumberFormat="1" applyFont="1" applyBorder="1" applyAlignment="1">
      <alignment horizontal="center" vertical="center"/>
    </xf>
    <xf numFmtId="41" fontId="22" fillId="2" borderId="9" xfId="211" applyNumberFormat="1" applyFont="1" applyFill="1" applyBorder="1" applyAlignment="1">
      <alignment horizontal="center" vertical="center"/>
    </xf>
    <xf numFmtId="41" fontId="22" fillId="2" borderId="8" xfId="211" applyNumberFormat="1" applyFont="1" applyFill="1" applyBorder="1" applyAlignment="1">
      <alignment horizontal="center" vertical="center"/>
    </xf>
    <xf numFmtId="0" fontId="22" fillId="0" borderId="20" xfId="5" applyFont="1" applyBorder="1" applyAlignment="1">
      <alignment horizontal="left" vertical="center"/>
    </xf>
    <xf numFmtId="180" fontId="22" fillId="0" borderId="19" xfId="211" applyNumberFormat="1" applyFont="1" applyFill="1" applyBorder="1" applyAlignment="1">
      <alignment horizontal="right" shrinkToFit="1"/>
    </xf>
    <xf numFmtId="180" fontId="19" fillId="0" borderId="0" xfId="0" applyNumberFormat="1" applyFont="1"/>
    <xf numFmtId="180" fontId="22" fillId="26" borderId="1" xfId="211" applyNumberFormat="1" applyFont="1" applyFill="1" applyBorder="1" applyAlignment="1">
      <alignment horizontal="center" vertical="center"/>
    </xf>
    <xf numFmtId="180" fontId="22" fillId="26" borderId="6" xfId="211" applyNumberFormat="1" applyFont="1" applyFill="1" applyBorder="1" applyAlignment="1">
      <alignment horizontal="center" vertical="center"/>
    </xf>
    <xf numFmtId="180" fontId="22" fillId="26" borderId="8" xfId="211" applyNumberFormat="1" applyFont="1" applyFill="1" applyBorder="1" applyAlignment="1">
      <alignment horizontal="center" vertical="center"/>
    </xf>
    <xf numFmtId="180" fontId="22" fillId="26" borderId="9" xfId="211" applyNumberFormat="1" applyFont="1" applyFill="1" applyBorder="1" applyAlignment="1">
      <alignment horizontal="center" vertical="center"/>
    </xf>
    <xf numFmtId="41" fontId="22" fillId="3" borderId="1" xfId="211" applyNumberFormat="1" applyFont="1" applyFill="1" applyBorder="1" applyAlignment="1">
      <alignment horizontal="center" vertical="center"/>
    </xf>
    <xf numFmtId="41" fontId="22" fillId="3" borderId="6" xfId="211" applyNumberFormat="1" applyFont="1" applyFill="1" applyBorder="1" applyAlignment="1">
      <alignment horizontal="center" vertical="center"/>
    </xf>
    <xf numFmtId="41" fontId="22" fillId="3" borderId="6" xfId="211" applyNumberFormat="1" applyFont="1" applyFill="1" applyBorder="1" applyAlignment="1" applyProtection="1">
      <alignment horizontal="right" vertical="center"/>
      <protection locked="0"/>
    </xf>
    <xf numFmtId="41" fontId="22" fillId="3" borderId="1" xfId="211" applyNumberFormat="1" applyFont="1" applyFill="1" applyBorder="1" applyAlignment="1" applyProtection="1">
      <alignment horizontal="right" vertical="center"/>
      <protection locked="0"/>
    </xf>
    <xf numFmtId="180" fontId="22" fillId="3" borderId="6" xfId="211" applyNumberFormat="1" applyFont="1" applyFill="1" applyBorder="1" applyAlignment="1" applyProtection="1">
      <alignment horizontal="right" vertical="center" wrapText="1"/>
    </xf>
    <xf numFmtId="0" fontId="21" fillId="0" borderId="0" xfId="269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3" fillId="0" borderId="2" xfId="6" applyNumberFormat="1" applyFont="1" applyBorder="1" applyAlignment="1">
      <alignment horizontal="center" vertical="center"/>
    </xf>
    <xf numFmtId="0" fontId="23" fillId="0" borderId="3" xfId="6" applyNumberFormat="1" applyFont="1" applyBorder="1" applyAlignment="1">
      <alignment horizontal="center" vertical="center"/>
    </xf>
    <xf numFmtId="0" fontId="23" fillId="0" borderId="4" xfId="6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0" applyFont="1" applyBorder="1" applyAlignment="1">
      <alignment horizontal="left" wrapText="1"/>
    </xf>
  </cellXfs>
  <cellStyles count="300">
    <cellStyle name="_2015年市本级财力测算(12.11)" xfId="13"/>
    <cellStyle name="_ET_STYLE_NoName_00_" xfId="14"/>
    <cellStyle name="_ET_STYLE_NoName_00_ 2" xfId="213"/>
    <cellStyle name="0,0_x000d__x000a_NA_x000d__x000a_" xfId="15"/>
    <cellStyle name="20% - 强调文字颜色 1 2" xfId="214"/>
    <cellStyle name="20% - 强调文字颜色 2 2" xfId="215"/>
    <cellStyle name="20% - 强调文字颜色 3 2" xfId="216"/>
    <cellStyle name="20% - 强调文字颜色 4 2" xfId="217"/>
    <cellStyle name="20% - 强调文字颜色 5 2" xfId="218"/>
    <cellStyle name="20% - 强调文字颜色 6 2" xfId="219"/>
    <cellStyle name="40% - 强调文字颜色 1 2" xfId="220"/>
    <cellStyle name="40% - 强调文字颜色 2 2" xfId="221"/>
    <cellStyle name="40% - 强调文字颜色 3 2" xfId="222"/>
    <cellStyle name="40% - 强调文字颜色 4 2" xfId="223"/>
    <cellStyle name="40% - 强调文字颜色 5 2" xfId="224"/>
    <cellStyle name="40% - 强调文字颜色 6 2" xfId="225"/>
    <cellStyle name="60% - 强调文字颜色 1 2" xfId="226"/>
    <cellStyle name="60% - 强调文字颜色 2 2" xfId="227"/>
    <cellStyle name="60% - 强调文字颜色 3 2" xfId="228"/>
    <cellStyle name="60% - 强调文字颜色 4 2" xfId="229"/>
    <cellStyle name="60% - 强调文字颜色 5 2" xfId="230"/>
    <cellStyle name="60% - 强调文字颜色 6 2" xfId="231"/>
    <cellStyle name="ColLevel_0" xfId="16"/>
    <cellStyle name="RowLevel_0" xfId="17"/>
    <cellStyle name="百分比 2" xfId="18"/>
    <cellStyle name="百分比 2 2" xfId="19"/>
    <cellStyle name="标题 1 2" xfId="233"/>
    <cellStyle name="标题 2 2" xfId="234"/>
    <cellStyle name="标题 2 7 5" xfId="235"/>
    <cellStyle name="标题 3 2" xfId="236"/>
    <cellStyle name="标题 4 2" xfId="237"/>
    <cellStyle name="标题 5" xfId="232"/>
    <cellStyle name="差 2" xfId="238"/>
    <cellStyle name="差_2014年大通湖调整预算数据表格上报改2" xfId="239"/>
    <cellStyle name="差_2015年上半年执行执行表格(8.27常委会)" xfId="240"/>
    <cellStyle name="差_2015年市本级全口径预算草案 - 副本" xfId="20"/>
    <cellStyle name="差_大通湖" xfId="21"/>
    <cellStyle name="差_大通湖2013年调整预算表" xfId="242"/>
    <cellStyle name="差_大通湖2013年调整预算表(定稿）" xfId="243"/>
    <cellStyle name="差_附件2 益阳市市级国有资本经营预算表(4)" xfId="22"/>
    <cellStyle name="差_附件2 益阳市市级国有资本经营预算表(定稿)" xfId="23"/>
    <cellStyle name="差_高新区2015年上半年执行执行表 " xfId="245"/>
    <cellStyle name="差_高新区2015年调整预算数据表格（修改）" xfId="244"/>
    <cellStyle name="差_长沙" xfId="24"/>
    <cellStyle name="差_长沙_执行14预算15年人代会报表（主席团100份1.16定稿）" xfId="241"/>
    <cellStyle name="差_执行14预算15年人代会报表（主席团100份1.16定稿）" xfId="246"/>
    <cellStyle name="常规" xfId="0" builtinId="0"/>
    <cellStyle name="常规 10" xfId="25"/>
    <cellStyle name="常规 10 2" xfId="26"/>
    <cellStyle name="常规 10 2 2" xfId="27"/>
    <cellStyle name="常规 10 2 3" xfId="28"/>
    <cellStyle name="常规 10 2 4" xfId="29"/>
    <cellStyle name="常规 10 2_执行14预算15年人代会报表（主席团100份1.16定稿）" xfId="247"/>
    <cellStyle name="常规 10 3" xfId="30"/>
    <cellStyle name="常规 10 3 2" xfId="31"/>
    <cellStyle name="常规 10 3 3" xfId="32"/>
    <cellStyle name="常规 10 3 4" xfId="33"/>
    <cellStyle name="常规 10 3_执行14预算15年人代会报表（主席团100份1.16定稿）" xfId="248"/>
    <cellStyle name="常规 10 4" xfId="34"/>
    <cellStyle name="常规 10 4 2" xfId="35"/>
    <cellStyle name="常规 10 4 3" xfId="36"/>
    <cellStyle name="常规 10 4 4" xfId="37"/>
    <cellStyle name="常规 10 4_执行14预算15年人代会报表（主席团100份1.16定稿）" xfId="249"/>
    <cellStyle name="常规 10 5" xfId="38"/>
    <cellStyle name="常规 10 6" xfId="39"/>
    <cellStyle name="常规 10 7" xfId="40"/>
    <cellStyle name="常规 10 8" xfId="41"/>
    <cellStyle name="常规 10 9" xfId="42"/>
    <cellStyle name="常规 10_长沙" xfId="11"/>
    <cellStyle name="常规 11" xfId="43"/>
    <cellStyle name="常规 11 2" xfId="44"/>
    <cellStyle name="常规 11 2 2" xfId="45"/>
    <cellStyle name="常规 11 2 3" xfId="46"/>
    <cellStyle name="常规 11 2 4" xfId="47"/>
    <cellStyle name="常规 11 2_执行14预算15年人代会报表（主席团100份1.16定稿）" xfId="250"/>
    <cellStyle name="常规 11 3" xfId="48"/>
    <cellStyle name="常规 11 3 2" xfId="49"/>
    <cellStyle name="常规 11 3 3" xfId="50"/>
    <cellStyle name="常规 11 3 4" xfId="51"/>
    <cellStyle name="常规 11 3_执行14预算15年人代会报表（主席团100份1.16定稿）" xfId="251"/>
    <cellStyle name="常规 11 4" xfId="52"/>
    <cellStyle name="常规 11 4 2" xfId="53"/>
    <cellStyle name="常规 11 4 3" xfId="54"/>
    <cellStyle name="常规 11 4 4" xfId="55"/>
    <cellStyle name="常规 11 4_执行14预算15年人代会报表（主席团100份1.16定稿）" xfId="252"/>
    <cellStyle name="常规 11 5" xfId="56"/>
    <cellStyle name="常规 11 6" xfId="57"/>
    <cellStyle name="常规 11 7" xfId="58"/>
    <cellStyle name="常规 11 8" xfId="59"/>
    <cellStyle name="常规 11 9" xfId="60"/>
    <cellStyle name="常规 11_长沙" xfId="61"/>
    <cellStyle name="常规 12" xfId="62"/>
    <cellStyle name="常规 12 2" xfId="63"/>
    <cellStyle name="常规 12 2 2" xfId="64"/>
    <cellStyle name="常规 12 2 3" xfId="65"/>
    <cellStyle name="常规 12 2 4" xfId="66"/>
    <cellStyle name="常规 12 2_执行14预算15年人代会报表（主席团100份1.16定稿）" xfId="253"/>
    <cellStyle name="常规 12 3" xfId="67"/>
    <cellStyle name="常规 12 3 2" xfId="68"/>
    <cellStyle name="常规 12 3 3" xfId="69"/>
    <cellStyle name="常规 12 3 4" xfId="70"/>
    <cellStyle name="常规 12 3_执行14预算15年人代会报表（主席团100份1.16定稿）" xfId="254"/>
    <cellStyle name="常规 12 4" xfId="71"/>
    <cellStyle name="常规 12 4 2" xfId="72"/>
    <cellStyle name="常规 12 4 3" xfId="73"/>
    <cellStyle name="常规 12 4 4" xfId="74"/>
    <cellStyle name="常规 12 4_执行14预算15年人代会报表（主席团100份1.16定稿）" xfId="255"/>
    <cellStyle name="常规 12 5" xfId="75"/>
    <cellStyle name="常规 12 6" xfId="76"/>
    <cellStyle name="常规 12 7" xfId="77"/>
    <cellStyle name="常规 12 8" xfId="78"/>
    <cellStyle name="常规 12 9" xfId="79"/>
    <cellStyle name="常规 12_长沙" xfId="80"/>
    <cellStyle name="常规 13" xfId="81"/>
    <cellStyle name="常规 13 2" xfId="82"/>
    <cellStyle name="常规 13 3" xfId="83"/>
    <cellStyle name="常规 13 4" xfId="84"/>
    <cellStyle name="常规 13 5" xfId="85"/>
    <cellStyle name="常规 13 6" xfId="86"/>
    <cellStyle name="常规 13_长沙" xfId="87"/>
    <cellStyle name="常规 14" xfId="88"/>
    <cellStyle name="常规 15" xfId="89"/>
    <cellStyle name="常规 16" xfId="90"/>
    <cellStyle name="常规 16 2" xfId="91"/>
    <cellStyle name="常规 16 3" xfId="92"/>
    <cellStyle name="常规 16 4" xfId="93"/>
    <cellStyle name="常规 16 5" xfId="94"/>
    <cellStyle name="常规 16 6" xfId="95"/>
    <cellStyle name="常规 16_执行14预算15年人代会报表（主席团100份1.16定稿）" xfId="256"/>
    <cellStyle name="常规 17" xfId="96"/>
    <cellStyle name="常规 18" xfId="97"/>
    <cellStyle name="常规 19" xfId="98"/>
    <cellStyle name="常规 2" xfId="99"/>
    <cellStyle name="常规 2 10" xfId="100"/>
    <cellStyle name="常规 2 11" xfId="101"/>
    <cellStyle name="常规 2 12" xfId="102"/>
    <cellStyle name="常规 2 13" xfId="103"/>
    <cellStyle name="常规 2 14" xfId="104"/>
    <cellStyle name="常规 2 15" xfId="105"/>
    <cellStyle name="常规 2 2" xfId="5"/>
    <cellStyle name="常规 2 3" xfId="106"/>
    <cellStyle name="常规 2 4" xfId="107"/>
    <cellStyle name="常规 2 5" xfId="108"/>
    <cellStyle name="常规 2 6" xfId="109"/>
    <cellStyle name="常规 2 7" xfId="110"/>
    <cellStyle name="常规 2 8" xfId="111"/>
    <cellStyle name="常规 2 9" xfId="112"/>
    <cellStyle name="常规 2_2012年度湖南省省级国有资本经营预算表" xfId="113"/>
    <cellStyle name="常规 20" xfId="114"/>
    <cellStyle name="常规 21" xfId="12"/>
    <cellStyle name="常规 22" xfId="212"/>
    <cellStyle name="常规 23" xfId="295"/>
    <cellStyle name="常规 3" xfId="115"/>
    <cellStyle name="常规 3 10" xfId="116"/>
    <cellStyle name="常规 3 2" xfId="3"/>
    <cellStyle name="常规 3 2 2" xfId="117"/>
    <cellStyle name="常规 3 2 3" xfId="118"/>
    <cellStyle name="常规 3 2 4" xfId="119"/>
    <cellStyle name="常规 3 2_执行14预算15年人代会报表（主席团100份1.16定稿）" xfId="257"/>
    <cellStyle name="常规 3 3" xfId="120"/>
    <cellStyle name="常规 3 3 2" xfId="121"/>
    <cellStyle name="常规 3 3 3" xfId="122"/>
    <cellStyle name="常规 3 3 4" xfId="123"/>
    <cellStyle name="常规 3 3_执行14预算15年人代会报表（主席团100份1.16定稿）" xfId="258"/>
    <cellStyle name="常规 3 4" xfId="124"/>
    <cellStyle name="常规 3 4 2" xfId="125"/>
    <cellStyle name="常规 3 4 3" xfId="126"/>
    <cellStyle name="常规 3 4 4" xfId="127"/>
    <cellStyle name="常规 3 4_执行14预算15年人代会报表（主席团100份1.16定稿）" xfId="259"/>
    <cellStyle name="常规 3 5" xfId="128"/>
    <cellStyle name="常规 3 6" xfId="129"/>
    <cellStyle name="常规 3 7" xfId="130"/>
    <cellStyle name="常规 3 8" xfId="131"/>
    <cellStyle name="常规 3 9" xfId="132"/>
    <cellStyle name="常规 3_长沙" xfId="133"/>
    <cellStyle name="常规 4" xfId="134"/>
    <cellStyle name="常规 4 2" xfId="135"/>
    <cellStyle name="常规 4 2 2" xfId="136"/>
    <cellStyle name="常规 4 2 3" xfId="137"/>
    <cellStyle name="常规 4 2 4" xfId="138"/>
    <cellStyle name="常规 4 2_执行14预算15年人代会报表（主席团100份1.16定稿）" xfId="260"/>
    <cellStyle name="常规 4 3" xfId="139"/>
    <cellStyle name="常规 4 3 2" xfId="140"/>
    <cellStyle name="常规 4 3 3" xfId="141"/>
    <cellStyle name="常规 4 3 4" xfId="142"/>
    <cellStyle name="常规 4 3_执行14预算15年人代会报表（主席团100份1.16定稿）" xfId="261"/>
    <cellStyle name="常规 4 4" xfId="143"/>
    <cellStyle name="常规 4 4 2" xfId="144"/>
    <cellStyle name="常规 4 4 3" xfId="145"/>
    <cellStyle name="常规 4 4 4" xfId="146"/>
    <cellStyle name="常规 4 4_执行14预算15年人代会报表（主席团100份1.16定稿）" xfId="262"/>
    <cellStyle name="常规 4 5" xfId="147"/>
    <cellStyle name="常规 4 6" xfId="148"/>
    <cellStyle name="常规 4 7" xfId="296"/>
    <cellStyle name="常规 4_长沙" xfId="149"/>
    <cellStyle name="常规 5" xfId="150"/>
    <cellStyle name="常规 5 2" xfId="297"/>
    <cellStyle name="常规 6" xfId="151"/>
    <cellStyle name="常规 6 2" xfId="152"/>
    <cellStyle name="常规 6 3" xfId="153"/>
    <cellStyle name="常规 6 4" xfId="154"/>
    <cellStyle name="常规 6 5" xfId="298"/>
    <cellStyle name="常规 6_长沙" xfId="155"/>
    <cellStyle name="常规 7" xfId="156"/>
    <cellStyle name="常规 7 2" xfId="157"/>
    <cellStyle name="常规 7 2 2" xfId="158"/>
    <cellStyle name="常规 7 2 3" xfId="159"/>
    <cellStyle name="常规 7 2 4" xfId="160"/>
    <cellStyle name="常规 7 2_执行14预算15年人代会报表（主席团100份1.16定稿）" xfId="263"/>
    <cellStyle name="常规 7 3" xfId="161"/>
    <cellStyle name="常规 7 3 2" xfId="162"/>
    <cellStyle name="常规 7 3 3" xfId="163"/>
    <cellStyle name="常规 7 3 4" xfId="164"/>
    <cellStyle name="常规 7 3_执行14预算15年人代会报表（主席团100份1.16定稿）" xfId="264"/>
    <cellStyle name="常规 7 4" xfId="165"/>
    <cellStyle name="常规 7 4 2" xfId="166"/>
    <cellStyle name="常规 7 4 3" xfId="167"/>
    <cellStyle name="常规 7 4 4" xfId="168"/>
    <cellStyle name="常规 7 4_执行14预算15年人代会报表（主席团100份1.16定稿）" xfId="265"/>
    <cellStyle name="常规 7 5" xfId="169"/>
    <cellStyle name="常规 7 6" xfId="170"/>
    <cellStyle name="常规 7 7" xfId="171"/>
    <cellStyle name="常规 7 8" xfId="172"/>
    <cellStyle name="常规 7 9" xfId="173"/>
    <cellStyle name="常规 7_长沙" xfId="174"/>
    <cellStyle name="常规 8" xfId="175"/>
    <cellStyle name="常规 8 2" xfId="176"/>
    <cellStyle name="常规 8 2 2" xfId="177"/>
    <cellStyle name="常规 8 2 3" xfId="178"/>
    <cellStyle name="常规 8 2 4" xfId="179"/>
    <cellStyle name="常规 8 2_执行14预算15年人代会报表（主席团100份1.16定稿）" xfId="266"/>
    <cellStyle name="常规 8 3" xfId="180"/>
    <cellStyle name="常规 8 3 2" xfId="181"/>
    <cellStyle name="常规 8 3 3" xfId="182"/>
    <cellStyle name="常规 8 3 4" xfId="183"/>
    <cellStyle name="常规 8 3_执行14预算15年人代会报表（主席团100份1.16定稿）" xfId="267"/>
    <cellStyle name="常规 8 4" xfId="184"/>
    <cellStyle name="常规 8 4 2" xfId="185"/>
    <cellStyle name="常规 8 4 3" xfId="186"/>
    <cellStyle name="常规 8 4 4" xfId="187"/>
    <cellStyle name="常规 8 4_执行14预算15年人代会报表（主席团100份1.16定稿）" xfId="268"/>
    <cellStyle name="常规 8 5" xfId="188"/>
    <cellStyle name="常规 8 6" xfId="189"/>
    <cellStyle name="常规 8 7" xfId="190"/>
    <cellStyle name="常规 8 8" xfId="191"/>
    <cellStyle name="常规 8 9" xfId="192"/>
    <cellStyle name="常规 8_长沙" xfId="193"/>
    <cellStyle name="常规 9" xfId="194"/>
    <cellStyle name="常规_09年决算参阅资料(常委会定)" xfId="10"/>
    <cellStyle name="常规_Book1" xfId="4"/>
    <cellStyle name="常规_Book1_2015年上半年执行执行表格(8.27常委会)" xfId="269"/>
    <cellStyle name="常规_Book1_2015年预算市级支出和平衡表" xfId="6"/>
    <cellStyle name="常规_Book1_大财经委人大执行07预算08" xfId="8"/>
    <cellStyle name="常规_Book1_人大执行06预算07" xfId="7"/>
    <cellStyle name="常规_Book1_执行09预算10(1.4)" xfId="9"/>
    <cellStyle name="常规_预算执行" xfId="1"/>
    <cellStyle name="常规_预算执行2000预算2001" xfId="2"/>
    <cellStyle name="好 2" xfId="270"/>
    <cellStyle name="好_2014年大通湖调整预算数据表格上报改2" xfId="271"/>
    <cellStyle name="好_2015年上半年执行执行表格(8.27常委会)" xfId="272"/>
    <cellStyle name="好_2015年市本级全口径预算草案 - 副本" xfId="195"/>
    <cellStyle name="好_大通湖" xfId="196"/>
    <cellStyle name="好_大通湖2013年调整预算表" xfId="274"/>
    <cellStyle name="好_大通湖2013年调整预算表(定稿）" xfId="275"/>
    <cellStyle name="好_附件2 益阳市市级国有资本经营预算表(4)" xfId="197"/>
    <cellStyle name="好_附件2 益阳市市级国有资本经营预算表(定稿)" xfId="198"/>
    <cellStyle name="好_高新区2015年上半年执行执行表 " xfId="277"/>
    <cellStyle name="好_高新区2015年调整预算数据表格（修改）" xfId="276"/>
    <cellStyle name="好_长沙" xfId="199"/>
    <cellStyle name="好_长沙_执行14预算15年人代会报表（主席团100份1.16定稿）" xfId="273"/>
    <cellStyle name="好_执行14预算15年人代会报表（主席团100份1.16定稿）" xfId="278"/>
    <cellStyle name="汇总 2" xfId="279"/>
    <cellStyle name="计算 2" xfId="280"/>
    <cellStyle name="检查单元格 2" xfId="281"/>
    <cellStyle name="解释性文本 2" xfId="282"/>
    <cellStyle name="警告文本 2" xfId="283"/>
    <cellStyle name="链接单元格 2" xfId="284"/>
    <cellStyle name="千位[0]_E22" xfId="200"/>
    <cellStyle name="千位_E22" xfId="201"/>
    <cellStyle name="千位分隔" xfId="211" builtinId="3"/>
    <cellStyle name="千位分隔 2" xfId="202"/>
    <cellStyle name="千位分隔 2 2" xfId="299"/>
    <cellStyle name="千位分隔 3" xfId="203"/>
    <cellStyle name="千位分隔 4" xfId="204"/>
    <cellStyle name="千位分隔[0] 2" xfId="205"/>
    <cellStyle name="千位分隔[0] 2 2" xfId="206"/>
    <cellStyle name="千位分隔[0] 3" xfId="207"/>
    <cellStyle name="千位分隔[0] 3 2" xfId="208"/>
    <cellStyle name="千位分隔[0] 4" xfId="209"/>
    <cellStyle name="强调文字颜色 1 2" xfId="285"/>
    <cellStyle name="强调文字颜色 2 2" xfId="286"/>
    <cellStyle name="强调文字颜色 3 2" xfId="287"/>
    <cellStyle name="强调文字颜色 4 2" xfId="288"/>
    <cellStyle name="强调文字颜色 5 2" xfId="289"/>
    <cellStyle name="强调文字颜色 6 2" xfId="290"/>
    <cellStyle name="适中 2" xfId="291"/>
    <cellStyle name="输出 2" xfId="292"/>
    <cellStyle name="输入 2" xfId="293"/>
    <cellStyle name="样式 1" xfId="210"/>
    <cellStyle name="注释 2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&#20915;&#31639;/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&#20915;&#31639;/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 refersTo="#REF!"/>
      <definedName name="BM8_SelectZBM.BM8_ZBMminusOption" refersTo="#REF!"/>
      <definedName name="BM8_SelectZBM.BM8_ZBMSumOption" refersTo="#REF!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41"/>
  <sheetViews>
    <sheetView showGridLines="0" showZeros="0" tabSelected="1" topLeftCell="A16" zoomScaleNormal="100" workbookViewId="0">
      <selection activeCell="D40" sqref="D40"/>
    </sheetView>
  </sheetViews>
  <sheetFormatPr defaultColWidth="9.25" defaultRowHeight="15.75"/>
  <cols>
    <col min="1" max="1" width="31.625" style="3" customWidth="1"/>
    <col min="2" max="2" width="15.625" style="4" customWidth="1"/>
    <col min="3" max="4" width="15.625" style="3" customWidth="1"/>
    <col min="5" max="5" width="9.25" style="3"/>
    <col min="6" max="7" width="9.25" style="3" hidden="1" customWidth="1"/>
    <col min="8" max="16384" width="9.25" style="3"/>
  </cols>
  <sheetData>
    <row r="1" spans="1:12" s="2" customFormat="1" ht="30.75" customHeight="1">
      <c r="A1" s="118" t="s">
        <v>108</v>
      </c>
      <c r="B1" s="118"/>
      <c r="C1" s="118"/>
      <c r="D1" s="118"/>
      <c r="E1" s="1"/>
    </row>
    <row r="2" spans="1:12" ht="18.75" customHeight="1" thickBot="1">
      <c r="A2" s="31"/>
      <c r="B2" s="32"/>
      <c r="D2" s="33" t="s">
        <v>67</v>
      </c>
      <c r="E2" s="15"/>
      <c r="F2" s="15"/>
      <c r="G2" s="15"/>
      <c r="H2" s="15"/>
      <c r="I2" s="15"/>
      <c r="J2" s="15"/>
      <c r="K2" s="15"/>
      <c r="L2" s="15"/>
    </row>
    <row r="3" spans="1:12" ht="24.75" customHeight="1">
      <c r="A3" s="78" t="s">
        <v>66</v>
      </c>
      <c r="B3" s="79" t="s">
        <v>105</v>
      </c>
      <c r="C3" s="79" t="s">
        <v>106</v>
      </c>
      <c r="D3" s="80" t="s">
        <v>107</v>
      </c>
      <c r="E3" s="15"/>
      <c r="F3" s="15"/>
      <c r="G3" s="15"/>
      <c r="H3" s="15"/>
      <c r="I3" s="15"/>
      <c r="J3" s="15"/>
      <c r="K3" s="15"/>
      <c r="L3" s="15"/>
    </row>
    <row r="4" spans="1:12" ht="17.100000000000001" customHeight="1">
      <c r="A4" s="81" t="s">
        <v>0</v>
      </c>
      <c r="B4" s="69">
        <f>SUM(B5:B19)</f>
        <v>72112</v>
      </c>
      <c r="C4" s="69">
        <f>SUM(C5:C19)</f>
        <v>1476</v>
      </c>
      <c r="D4" s="82">
        <f>SUM(D5:D19)</f>
        <v>73588</v>
      </c>
      <c r="E4" s="15"/>
      <c r="F4" s="15"/>
      <c r="G4" s="15"/>
      <c r="H4" s="15"/>
      <c r="I4" s="15"/>
      <c r="J4" s="15"/>
      <c r="K4" s="15"/>
      <c r="L4" s="15"/>
    </row>
    <row r="5" spans="1:12" ht="17.100000000000001" customHeight="1">
      <c r="A5" s="83" t="s">
        <v>41</v>
      </c>
      <c r="B5" s="70">
        <v>21788</v>
      </c>
      <c r="C5" s="69"/>
      <c r="D5" s="84">
        <f>SUM(B5:C5)</f>
        <v>21788</v>
      </c>
      <c r="E5" s="15"/>
      <c r="F5" s="15"/>
      <c r="G5" s="15"/>
      <c r="H5" s="15"/>
      <c r="I5" s="15"/>
      <c r="J5" s="15"/>
      <c r="K5" s="15"/>
      <c r="L5" s="15"/>
    </row>
    <row r="6" spans="1:12" ht="17.100000000000001" customHeight="1">
      <c r="A6" s="83" t="s">
        <v>42</v>
      </c>
      <c r="B6" s="70"/>
      <c r="C6" s="69">
        <v>800</v>
      </c>
      <c r="D6" s="84">
        <f t="shared" ref="D6:D39" si="0">SUM(B6:C6)</f>
        <v>800</v>
      </c>
      <c r="E6" s="15"/>
      <c r="F6" s="15" t="e">
        <f>+#REF!+#REF!</f>
        <v>#REF!</v>
      </c>
      <c r="G6" s="15" t="e">
        <f>+B5/F6</f>
        <v>#REF!</v>
      </c>
      <c r="H6" s="15"/>
      <c r="I6" s="15"/>
      <c r="J6" s="15"/>
      <c r="K6" s="15"/>
      <c r="L6" s="15"/>
    </row>
    <row r="7" spans="1:12" ht="17.100000000000001" customHeight="1">
      <c r="A7" s="83" t="s">
        <v>43</v>
      </c>
      <c r="B7" s="70">
        <v>6244</v>
      </c>
      <c r="C7" s="69">
        <v>2600</v>
      </c>
      <c r="D7" s="84">
        <f t="shared" si="0"/>
        <v>8844</v>
      </c>
      <c r="E7" s="15"/>
      <c r="F7" s="15"/>
      <c r="G7" s="15"/>
      <c r="H7" s="15"/>
      <c r="I7" s="15"/>
      <c r="J7" s="15"/>
      <c r="K7" s="15"/>
      <c r="L7" s="15"/>
    </row>
    <row r="8" spans="1:12" ht="17.100000000000001" customHeight="1">
      <c r="A8" s="83" t="s">
        <v>44</v>
      </c>
      <c r="B8" s="69"/>
      <c r="C8" s="69"/>
      <c r="D8" s="84">
        <f t="shared" si="0"/>
        <v>0</v>
      </c>
      <c r="E8" s="15"/>
      <c r="F8" s="15"/>
      <c r="G8" s="15"/>
      <c r="H8" s="15"/>
      <c r="I8" s="15"/>
      <c r="J8" s="15"/>
      <c r="K8" s="15"/>
      <c r="L8" s="15"/>
    </row>
    <row r="9" spans="1:12" ht="17.100000000000001" customHeight="1">
      <c r="A9" s="83" t="s">
        <v>45</v>
      </c>
      <c r="B9" s="70">
        <v>3920</v>
      </c>
      <c r="C9" s="69"/>
      <c r="D9" s="84">
        <f t="shared" si="0"/>
        <v>3920</v>
      </c>
      <c r="E9" s="15"/>
      <c r="F9" s="15"/>
      <c r="G9" s="15"/>
      <c r="H9" s="15"/>
      <c r="I9" s="15"/>
      <c r="J9" s="15"/>
      <c r="K9" s="15"/>
      <c r="L9" s="15"/>
    </row>
    <row r="10" spans="1:12" ht="17.100000000000001" customHeight="1">
      <c r="A10" s="83" t="s">
        <v>46</v>
      </c>
      <c r="B10" s="70"/>
      <c r="C10" s="69">
        <v>6</v>
      </c>
      <c r="D10" s="84">
        <f t="shared" si="0"/>
        <v>6</v>
      </c>
      <c r="E10" s="15"/>
      <c r="F10" s="15"/>
      <c r="G10" s="15"/>
      <c r="H10" s="15"/>
      <c r="I10" s="15"/>
      <c r="J10" s="15"/>
      <c r="K10" s="15"/>
      <c r="L10" s="15"/>
    </row>
    <row r="11" spans="1:12" ht="17.100000000000001" customHeight="1">
      <c r="A11" s="83" t="s">
        <v>1</v>
      </c>
      <c r="B11" s="70">
        <v>5150</v>
      </c>
      <c r="C11" s="69"/>
      <c r="D11" s="84">
        <f t="shared" si="0"/>
        <v>5150</v>
      </c>
      <c r="E11" s="15"/>
      <c r="F11" s="15"/>
      <c r="G11" s="15"/>
      <c r="H11" s="15"/>
      <c r="I11" s="15"/>
      <c r="J11" s="15"/>
      <c r="K11" s="15"/>
      <c r="L11" s="15"/>
    </row>
    <row r="12" spans="1:12" ht="17.100000000000001" customHeight="1">
      <c r="A12" s="83" t="s">
        <v>2</v>
      </c>
      <c r="B12" s="70">
        <v>5150</v>
      </c>
      <c r="C12" s="69"/>
      <c r="D12" s="84">
        <f t="shared" si="0"/>
        <v>5150</v>
      </c>
      <c r="E12" s="15"/>
      <c r="F12" s="15"/>
      <c r="G12" s="15"/>
      <c r="H12" s="15"/>
      <c r="I12" s="15"/>
      <c r="J12" s="15"/>
      <c r="K12" s="15"/>
      <c r="L12" s="15"/>
    </row>
    <row r="13" spans="1:12" ht="17.100000000000001" customHeight="1">
      <c r="A13" s="83" t="s">
        <v>3</v>
      </c>
      <c r="B13" s="70">
        <v>1200</v>
      </c>
      <c r="C13" s="69"/>
      <c r="D13" s="84">
        <f t="shared" si="0"/>
        <v>1200</v>
      </c>
      <c r="E13" s="15"/>
      <c r="F13" s="15"/>
      <c r="G13" s="15"/>
      <c r="H13" s="15"/>
      <c r="I13" s="15"/>
      <c r="J13" s="15"/>
      <c r="K13" s="15"/>
      <c r="L13" s="15"/>
    </row>
    <row r="14" spans="1:12" ht="17.100000000000001" customHeight="1">
      <c r="A14" s="83" t="s">
        <v>47</v>
      </c>
      <c r="B14" s="70">
        <v>12460</v>
      </c>
      <c r="C14" s="69"/>
      <c r="D14" s="84">
        <f t="shared" si="0"/>
        <v>12460</v>
      </c>
      <c r="E14" s="15"/>
      <c r="F14" s="15"/>
      <c r="G14" s="15"/>
      <c r="H14" s="15"/>
      <c r="I14" s="15"/>
      <c r="J14" s="15"/>
      <c r="K14" s="15"/>
      <c r="L14" s="15"/>
    </row>
    <row r="15" spans="1:12" ht="17.100000000000001" customHeight="1">
      <c r="A15" s="83" t="s">
        <v>4</v>
      </c>
      <c r="B15" s="70">
        <v>6700</v>
      </c>
      <c r="C15" s="69">
        <v>300</v>
      </c>
      <c r="D15" s="84">
        <f t="shared" si="0"/>
        <v>7000</v>
      </c>
      <c r="E15" s="15"/>
      <c r="F15" s="15"/>
      <c r="G15" s="15"/>
      <c r="H15" s="15"/>
      <c r="I15" s="15"/>
      <c r="J15" s="15"/>
      <c r="K15" s="15"/>
      <c r="L15" s="15"/>
    </row>
    <row r="16" spans="1:12" ht="17.100000000000001" customHeight="1">
      <c r="A16" s="83" t="s">
        <v>5</v>
      </c>
      <c r="B16" s="70">
        <v>3500</v>
      </c>
      <c r="C16" s="69"/>
      <c r="D16" s="84">
        <f t="shared" si="0"/>
        <v>3500</v>
      </c>
      <c r="E16" s="15"/>
      <c r="F16" s="15"/>
      <c r="G16" s="15"/>
      <c r="H16" s="15"/>
      <c r="I16" s="15"/>
      <c r="J16" s="15"/>
      <c r="K16" s="15"/>
      <c r="L16" s="15"/>
    </row>
    <row r="17" spans="1:12" ht="17.100000000000001" customHeight="1">
      <c r="A17" s="83" t="s">
        <v>6</v>
      </c>
      <c r="B17" s="70">
        <v>2800</v>
      </c>
      <c r="C17" s="69">
        <v>-2230</v>
      </c>
      <c r="D17" s="84">
        <f t="shared" si="0"/>
        <v>570</v>
      </c>
      <c r="E17" s="15"/>
      <c r="F17" s="15"/>
      <c r="G17" s="15"/>
      <c r="H17" s="15"/>
      <c r="I17" s="15"/>
      <c r="J17" s="15"/>
      <c r="K17" s="15"/>
      <c r="L17" s="15"/>
    </row>
    <row r="18" spans="1:12" ht="17.100000000000001" customHeight="1">
      <c r="A18" s="83" t="s">
        <v>7</v>
      </c>
      <c r="B18" s="70">
        <v>3200</v>
      </c>
      <c r="C18" s="69"/>
      <c r="D18" s="84">
        <f t="shared" si="0"/>
        <v>3200</v>
      </c>
      <c r="E18" s="15"/>
      <c r="F18" s="15"/>
      <c r="G18" s="15"/>
      <c r="H18" s="15"/>
      <c r="I18" s="15"/>
      <c r="J18" s="15"/>
      <c r="K18" s="15"/>
      <c r="L18" s="15"/>
    </row>
    <row r="19" spans="1:12" ht="17.100000000000001" customHeight="1">
      <c r="A19" s="83" t="s">
        <v>8</v>
      </c>
      <c r="B19" s="69"/>
      <c r="C19" s="69"/>
      <c r="D19" s="84">
        <f t="shared" si="0"/>
        <v>0</v>
      </c>
      <c r="E19" s="15"/>
      <c r="F19" s="15"/>
      <c r="G19" s="15"/>
      <c r="H19" s="15"/>
      <c r="I19" s="15"/>
      <c r="J19" s="15"/>
      <c r="K19" s="15"/>
      <c r="L19" s="15"/>
    </row>
    <row r="20" spans="1:12" ht="17.100000000000001" customHeight="1">
      <c r="A20" s="81" t="s">
        <v>9</v>
      </c>
      <c r="B20" s="69">
        <f>SUM(B21:B28)</f>
        <v>43900</v>
      </c>
      <c r="C20" s="113">
        <f>SUM(C21:C28)</f>
        <v>-14800</v>
      </c>
      <c r="D20" s="114">
        <f>SUM(D21:D28)</f>
        <v>29100</v>
      </c>
      <c r="E20" s="15"/>
      <c r="F20" s="15"/>
      <c r="G20" s="15"/>
      <c r="H20" s="15"/>
      <c r="I20" s="15"/>
      <c r="J20" s="15"/>
      <c r="K20" s="15"/>
      <c r="L20" s="15"/>
    </row>
    <row r="21" spans="1:12" ht="17.100000000000001" customHeight="1">
      <c r="A21" s="83" t="s">
        <v>10</v>
      </c>
      <c r="B21" s="70">
        <v>7900</v>
      </c>
      <c r="C21" s="113">
        <v>600</v>
      </c>
      <c r="D21" s="115">
        <f t="shared" si="0"/>
        <v>8500</v>
      </c>
      <c r="E21" s="15"/>
      <c r="F21" s="15"/>
      <c r="G21" s="15"/>
      <c r="H21" s="15"/>
      <c r="I21" s="15"/>
      <c r="J21" s="15"/>
      <c r="K21" s="15"/>
      <c r="L21" s="15"/>
    </row>
    <row r="22" spans="1:12" ht="17.100000000000001" customHeight="1">
      <c r="A22" s="83" t="s">
        <v>11</v>
      </c>
      <c r="B22" s="70">
        <v>2000</v>
      </c>
      <c r="C22" s="113"/>
      <c r="D22" s="115">
        <f t="shared" si="0"/>
        <v>2000</v>
      </c>
      <c r="E22" s="15"/>
      <c r="F22" s="15"/>
      <c r="G22" s="15"/>
      <c r="H22" s="15"/>
      <c r="I22" s="15"/>
      <c r="J22" s="15"/>
      <c r="K22" s="15"/>
      <c r="L22" s="15"/>
    </row>
    <row r="23" spans="1:12" ht="17.100000000000001" customHeight="1">
      <c r="A23" s="83" t="s">
        <v>12</v>
      </c>
      <c r="B23" s="70">
        <v>400</v>
      </c>
      <c r="C23" s="113"/>
      <c r="D23" s="115">
        <f t="shared" si="0"/>
        <v>400</v>
      </c>
      <c r="E23" s="15"/>
      <c r="F23" s="15"/>
      <c r="G23" s="15"/>
      <c r="H23" s="15"/>
      <c r="I23" s="15"/>
      <c r="J23" s="15"/>
      <c r="K23" s="15"/>
      <c r="L23" s="15"/>
    </row>
    <row r="24" spans="1:12" ht="17.100000000000001" customHeight="1">
      <c r="A24" s="83" t="s">
        <v>13</v>
      </c>
      <c r="B24" s="70"/>
      <c r="C24" s="113"/>
      <c r="D24" s="115">
        <f t="shared" si="0"/>
        <v>0</v>
      </c>
      <c r="E24" s="15"/>
      <c r="F24" s="15"/>
      <c r="G24" s="15"/>
      <c r="H24" s="15"/>
      <c r="I24" s="15"/>
      <c r="J24" s="15"/>
      <c r="K24" s="15"/>
      <c r="L24" s="15"/>
    </row>
    <row r="25" spans="1:12" ht="17.100000000000001" customHeight="1">
      <c r="A25" s="83" t="s">
        <v>14</v>
      </c>
      <c r="B25" s="70">
        <v>29600</v>
      </c>
      <c r="C25" s="116">
        <f>-13400-2000</f>
        <v>-15400</v>
      </c>
      <c r="D25" s="115">
        <f t="shared" si="0"/>
        <v>14200</v>
      </c>
      <c r="E25" s="15"/>
      <c r="F25" s="15"/>
      <c r="G25" s="15"/>
      <c r="H25" s="15"/>
      <c r="I25" s="15"/>
      <c r="J25" s="15"/>
      <c r="K25" s="15"/>
      <c r="L25" s="15"/>
    </row>
    <row r="26" spans="1:12" ht="17.100000000000001" customHeight="1">
      <c r="A26" s="83" t="s">
        <v>15</v>
      </c>
      <c r="B26" s="69"/>
      <c r="C26" s="113"/>
      <c r="D26" s="115">
        <f t="shared" si="0"/>
        <v>0</v>
      </c>
      <c r="E26" s="15"/>
      <c r="F26" s="15"/>
      <c r="G26" s="15"/>
      <c r="H26" s="15"/>
      <c r="I26" s="15"/>
      <c r="J26" s="15"/>
      <c r="K26" s="15"/>
      <c r="L26" s="15"/>
    </row>
    <row r="27" spans="1:12" ht="17.100000000000001" customHeight="1">
      <c r="A27" s="83" t="s">
        <v>16</v>
      </c>
      <c r="B27" s="70">
        <v>4000</v>
      </c>
      <c r="C27" s="113"/>
      <c r="D27" s="115">
        <f t="shared" si="0"/>
        <v>4000</v>
      </c>
      <c r="E27" s="15"/>
      <c r="F27" s="15"/>
      <c r="G27" s="15"/>
      <c r="H27" s="15"/>
      <c r="I27" s="15"/>
      <c r="J27" s="15"/>
      <c r="K27" s="15"/>
      <c r="L27" s="15"/>
    </row>
    <row r="28" spans="1:12" ht="17.100000000000001" customHeight="1">
      <c r="A28" s="83" t="s">
        <v>17</v>
      </c>
      <c r="B28" s="69"/>
      <c r="C28" s="113"/>
      <c r="D28" s="115">
        <f t="shared" si="0"/>
        <v>0</v>
      </c>
      <c r="E28" s="15"/>
      <c r="F28" s="15"/>
      <c r="G28" s="15"/>
      <c r="H28" s="15"/>
      <c r="I28" s="15"/>
      <c r="J28" s="15"/>
      <c r="K28" s="15"/>
      <c r="L28" s="15"/>
    </row>
    <row r="29" spans="1:12" ht="17.100000000000001" customHeight="1">
      <c r="A29" s="85" t="s">
        <v>18</v>
      </c>
      <c r="B29" s="69">
        <f>+B4+B20</f>
        <v>116012</v>
      </c>
      <c r="C29" s="113">
        <f>+C4+C20</f>
        <v>-13324</v>
      </c>
      <c r="D29" s="114">
        <f>+D4+D20</f>
        <v>102688</v>
      </c>
      <c r="E29" s="15"/>
      <c r="F29" s="15"/>
      <c r="G29" s="15"/>
      <c r="H29" s="15"/>
      <c r="I29" s="15"/>
      <c r="J29" s="15"/>
      <c r="K29" s="15"/>
      <c r="L29" s="15"/>
    </row>
    <row r="30" spans="1:12" ht="17.100000000000001" customHeight="1">
      <c r="A30" s="81" t="s">
        <v>19</v>
      </c>
      <c r="B30" s="69">
        <f>SUM(B31:B33)</f>
        <v>50829.666666666664</v>
      </c>
      <c r="C30" s="69">
        <f>SUM(C31:C33)</f>
        <v>6639</v>
      </c>
      <c r="D30" s="82">
        <f>SUM(D31:D33)</f>
        <v>57468.666666666664</v>
      </c>
      <c r="E30" s="15"/>
      <c r="F30" s="15"/>
      <c r="G30" s="15"/>
      <c r="H30" s="15"/>
      <c r="I30" s="15"/>
      <c r="J30" s="15"/>
      <c r="K30" s="15"/>
      <c r="L30" s="15"/>
    </row>
    <row r="31" spans="1:12" ht="17.100000000000001" customHeight="1">
      <c r="A31" s="83" t="s">
        <v>48</v>
      </c>
      <c r="B31" s="70">
        <v>29049.666666666668</v>
      </c>
      <c r="C31" s="69"/>
      <c r="D31" s="84">
        <f t="shared" si="0"/>
        <v>29049.666666666668</v>
      </c>
      <c r="E31" s="15"/>
      <c r="F31" s="15"/>
      <c r="G31" s="15"/>
      <c r="H31" s="15"/>
      <c r="I31" s="15"/>
      <c r="J31" s="15"/>
      <c r="K31" s="15"/>
      <c r="L31" s="15"/>
    </row>
    <row r="32" spans="1:12" ht="17.100000000000001" customHeight="1">
      <c r="A32" s="83" t="s">
        <v>101</v>
      </c>
      <c r="B32" s="69"/>
      <c r="C32" s="69">
        <v>1067</v>
      </c>
      <c r="D32" s="84">
        <f t="shared" si="0"/>
        <v>1067</v>
      </c>
      <c r="E32" s="15"/>
      <c r="F32" s="15"/>
      <c r="G32" s="15"/>
      <c r="H32" s="15"/>
      <c r="I32" s="15"/>
      <c r="J32" s="15"/>
      <c r="K32" s="15"/>
      <c r="L32" s="15"/>
    </row>
    <row r="33" spans="1:12" ht="17.100000000000001" customHeight="1">
      <c r="A33" s="83" t="s">
        <v>49</v>
      </c>
      <c r="B33" s="70">
        <v>21779.999999999996</v>
      </c>
      <c r="C33" s="69">
        <v>5572</v>
      </c>
      <c r="D33" s="84">
        <f t="shared" si="0"/>
        <v>27351.999999999996</v>
      </c>
      <c r="E33" s="15"/>
      <c r="F33" s="15"/>
      <c r="G33" s="15"/>
      <c r="H33" s="15"/>
      <c r="I33" s="15"/>
      <c r="J33" s="15"/>
      <c r="K33" s="15"/>
      <c r="L33" s="15"/>
    </row>
    <row r="34" spans="1:12" ht="17.100000000000001" customHeight="1">
      <c r="A34" s="81" t="s">
        <v>20</v>
      </c>
      <c r="B34" s="69">
        <f>SUM(B35:B39)</f>
        <v>16958.666666666664</v>
      </c>
      <c r="C34" s="69">
        <f>SUM(C35:C39)</f>
        <v>1385</v>
      </c>
      <c r="D34" s="82">
        <f>SUM(D35:D39)</f>
        <v>18343.666666666664</v>
      </c>
      <c r="E34" s="15"/>
      <c r="F34" s="15"/>
      <c r="G34" s="15"/>
      <c r="H34" s="15"/>
      <c r="I34" s="15"/>
      <c r="J34" s="15"/>
      <c r="K34" s="15"/>
      <c r="L34" s="15"/>
    </row>
    <row r="35" spans="1:12" ht="17.100000000000001" customHeight="1">
      <c r="A35" s="83" t="s">
        <v>50</v>
      </c>
      <c r="B35" s="70">
        <v>7262.666666666667</v>
      </c>
      <c r="C35" s="69"/>
      <c r="D35" s="84">
        <f t="shared" si="0"/>
        <v>7262.666666666667</v>
      </c>
      <c r="E35" s="15"/>
      <c r="F35" s="15"/>
      <c r="G35" s="15"/>
      <c r="H35" s="15"/>
      <c r="I35" s="15"/>
      <c r="J35" s="15"/>
      <c r="K35" s="15"/>
      <c r="L35" s="15"/>
    </row>
    <row r="36" spans="1:12" ht="17.100000000000001" customHeight="1">
      <c r="A36" s="83" t="s">
        <v>102</v>
      </c>
      <c r="B36" s="69">
        <v>0</v>
      </c>
      <c r="C36" s="69">
        <v>267</v>
      </c>
      <c r="D36" s="84">
        <f t="shared" si="0"/>
        <v>267</v>
      </c>
      <c r="E36" s="15"/>
      <c r="F36" s="15"/>
      <c r="G36" s="15"/>
      <c r="H36" s="15"/>
      <c r="I36" s="15"/>
      <c r="J36" s="15"/>
      <c r="K36" s="15"/>
      <c r="L36" s="15"/>
    </row>
    <row r="37" spans="1:12" ht="17.100000000000001" customHeight="1">
      <c r="A37" s="83" t="s">
        <v>51</v>
      </c>
      <c r="B37" s="70">
        <v>4355.9999999999991</v>
      </c>
      <c r="C37" s="69">
        <v>1116</v>
      </c>
      <c r="D37" s="84">
        <f t="shared" si="0"/>
        <v>5471.9999999999991</v>
      </c>
      <c r="E37" s="15"/>
      <c r="F37" s="15"/>
      <c r="G37" s="15"/>
      <c r="H37" s="15"/>
      <c r="I37" s="15"/>
      <c r="J37" s="15"/>
      <c r="K37" s="15"/>
      <c r="L37" s="15"/>
    </row>
    <row r="38" spans="1:12" ht="17.100000000000001" customHeight="1">
      <c r="A38" s="83" t="s">
        <v>52</v>
      </c>
      <c r="B38" s="69"/>
      <c r="C38" s="69">
        <v>2</v>
      </c>
      <c r="D38" s="84">
        <f t="shared" si="0"/>
        <v>2</v>
      </c>
      <c r="E38" s="15"/>
      <c r="F38" s="15"/>
      <c r="G38" s="15"/>
      <c r="H38" s="15"/>
      <c r="I38" s="15"/>
      <c r="J38" s="15"/>
      <c r="K38" s="15"/>
      <c r="L38" s="15"/>
    </row>
    <row r="39" spans="1:12" ht="17.100000000000001" customHeight="1">
      <c r="A39" s="83" t="s">
        <v>53</v>
      </c>
      <c r="B39" s="70">
        <v>5340</v>
      </c>
      <c r="C39" s="69"/>
      <c r="D39" s="84">
        <f t="shared" si="0"/>
        <v>5340</v>
      </c>
      <c r="E39" s="15"/>
      <c r="F39" s="15"/>
      <c r="G39" s="15"/>
      <c r="H39" s="15"/>
      <c r="I39" s="15"/>
      <c r="J39" s="15"/>
      <c r="K39" s="15"/>
      <c r="L39" s="15"/>
    </row>
    <row r="40" spans="1:12" ht="17.100000000000001" customHeight="1" thickBot="1">
      <c r="A40" s="86" t="s">
        <v>21</v>
      </c>
      <c r="B40" s="87">
        <f>+B29+B30+B34</f>
        <v>183800.33333333331</v>
      </c>
      <c r="C40" s="87">
        <f>+C29+C30+C34</f>
        <v>-5300</v>
      </c>
      <c r="D40" s="88">
        <f>+D29+D30+D34</f>
        <v>178500.33333333331</v>
      </c>
      <c r="E40" s="15"/>
      <c r="F40" s="15"/>
      <c r="G40" s="15"/>
      <c r="H40" s="15"/>
      <c r="I40" s="15"/>
      <c r="J40" s="15"/>
      <c r="K40" s="15"/>
      <c r="L40" s="15"/>
    </row>
    <row r="41" spans="1:12">
      <c r="A41" s="15"/>
      <c r="B41" s="16"/>
      <c r="C41" s="15"/>
      <c r="D41" s="15"/>
      <c r="E41" s="15"/>
      <c r="F41" s="15"/>
      <c r="G41" s="15"/>
      <c r="H41" s="15"/>
      <c r="I41" s="15"/>
      <c r="J41" s="15"/>
      <c r="K41" s="15"/>
      <c r="L41" s="15"/>
    </row>
  </sheetData>
  <mergeCells count="1">
    <mergeCell ref="A1:D1"/>
  </mergeCells>
  <phoneticPr fontId="2" type="noConversion"/>
  <printOptions horizontalCentered="1"/>
  <pageMargins left="0.8" right="0.75" top="0.71" bottom="0.59055118110236227" header="0.19685039370078741" footer="0.31496062992125984"/>
  <pageSetup paperSize="9" firstPageNumber="6" orientation="portrait" useFirstPageNumber="1" r:id="rId1"/>
  <headerFooter scaleWithDoc="0" alignWithMargins="0"/>
  <ignoredErrors>
    <ignoredError sqref="D5:D19 D31:D33 D35:D39" unlockedFormula="1"/>
    <ignoredError sqref="D20 D34" formula="1"/>
    <ignoredError sqref="D21:D28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42"/>
  <sheetViews>
    <sheetView showZeros="0" topLeftCell="A22" zoomScaleNormal="100" workbookViewId="0">
      <selection activeCell="D17" sqref="D17"/>
    </sheetView>
  </sheetViews>
  <sheetFormatPr defaultRowHeight="15.75"/>
  <cols>
    <col min="1" max="1" width="32.25" style="8" customWidth="1"/>
    <col min="2" max="2" width="15.625" style="8" customWidth="1"/>
    <col min="3" max="4" width="15.625" style="9" customWidth="1"/>
    <col min="5" max="12" width="9" style="8" hidden="1" customWidth="1"/>
    <col min="13" max="16384" width="9" style="8"/>
  </cols>
  <sheetData>
    <row r="1" spans="1:13" s="6" customFormat="1" ht="30.75" customHeight="1">
      <c r="A1" s="119" t="s">
        <v>120</v>
      </c>
      <c r="B1" s="119"/>
      <c r="C1" s="119"/>
      <c r="D1" s="119"/>
      <c r="E1" s="5"/>
      <c r="F1" s="5"/>
    </row>
    <row r="2" spans="1:13" ht="18.75" customHeight="1" thickBot="1">
      <c r="A2" s="34"/>
      <c r="B2" s="34"/>
      <c r="C2" s="35"/>
      <c r="D2" s="36" t="s">
        <v>89</v>
      </c>
      <c r="E2" s="19"/>
      <c r="F2" s="19"/>
      <c r="G2" s="19"/>
      <c r="H2" s="19"/>
      <c r="I2" s="19"/>
      <c r="J2" s="19"/>
      <c r="K2" s="19"/>
      <c r="L2" s="19"/>
      <c r="M2" s="19"/>
    </row>
    <row r="3" spans="1:13" ht="29.25" customHeight="1">
      <c r="A3" s="28" t="s">
        <v>68</v>
      </c>
      <c r="B3" s="73" t="s">
        <v>105</v>
      </c>
      <c r="C3" s="73" t="s">
        <v>106</v>
      </c>
      <c r="D3" s="74" t="s">
        <v>107</v>
      </c>
      <c r="E3" s="21" t="s">
        <v>90</v>
      </c>
      <c r="F3" s="19" t="s">
        <v>40</v>
      </c>
      <c r="G3" s="19"/>
      <c r="H3" s="19"/>
      <c r="I3" s="19"/>
      <c r="J3" s="19" t="s">
        <v>91</v>
      </c>
      <c r="K3" s="19"/>
      <c r="L3" s="19"/>
      <c r="M3" s="19"/>
    </row>
    <row r="4" spans="1:13" s="7" customFormat="1" ht="24" customHeight="1">
      <c r="A4" s="37" t="s">
        <v>54</v>
      </c>
      <c r="B4" s="39">
        <v>9872</v>
      </c>
      <c r="C4" s="39">
        <f>808+300</f>
        <v>1108</v>
      </c>
      <c r="D4" s="75">
        <f>SUM(B4:C4)</f>
        <v>10980</v>
      </c>
      <c r="E4" s="19">
        <v>42029</v>
      </c>
      <c r="F4" s="19">
        <v>40043</v>
      </c>
      <c r="G4" s="19">
        <f>+E4/F4</f>
        <v>1.0495966835651676</v>
      </c>
      <c r="H4" s="19">
        <v>4.42</v>
      </c>
      <c r="I4" s="19">
        <f>C4/(H4/100+1)</f>
        <v>1061.0994062440145</v>
      </c>
      <c r="J4" s="19">
        <f>ROUND(I4,0)</f>
        <v>1061</v>
      </c>
      <c r="K4" s="22">
        <f>+B4-F4</f>
        <v>-30171</v>
      </c>
      <c r="L4" s="22">
        <f>+E4+B4</f>
        <v>51901</v>
      </c>
      <c r="M4" s="19"/>
    </row>
    <row r="5" spans="1:13" s="7" customFormat="1" ht="24" customHeight="1">
      <c r="A5" s="37" t="s">
        <v>55</v>
      </c>
      <c r="B5" s="39"/>
      <c r="C5" s="39"/>
      <c r="D5" s="75">
        <f t="shared" ref="D5:D26" si="0">SUM(B5:C5)</f>
        <v>0</v>
      </c>
      <c r="E5" s="19">
        <v>0</v>
      </c>
      <c r="F5" s="19">
        <v>0</v>
      </c>
      <c r="G5" s="19" t="e">
        <f t="shared" ref="G5:G26" si="1">+E5/F5</f>
        <v>#DIV/0!</v>
      </c>
      <c r="H5" s="19"/>
      <c r="I5" s="19">
        <f t="shared" ref="I5:I24" si="2">C5/(H5/100+1)</f>
        <v>0</v>
      </c>
      <c r="J5" s="19">
        <f t="shared" ref="J5:J24" si="3">ROUND(I5,0)</f>
        <v>0</v>
      </c>
      <c r="K5" s="22">
        <f t="shared" ref="K5:K24" si="4">+B5-F5</f>
        <v>0</v>
      </c>
      <c r="L5" s="22">
        <f t="shared" ref="L5:L27" si="5">+E5+B5</f>
        <v>0</v>
      </c>
      <c r="M5" s="19"/>
    </row>
    <row r="6" spans="1:13" s="7" customFormat="1" ht="24" customHeight="1">
      <c r="A6" s="37" t="s">
        <v>56</v>
      </c>
      <c r="B6" s="39"/>
      <c r="C6" s="39"/>
      <c r="D6" s="75">
        <f t="shared" si="0"/>
        <v>0</v>
      </c>
      <c r="E6" s="19">
        <v>1065</v>
      </c>
      <c r="F6" s="19">
        <v>0</v>
      </c>
      <c r="G6" s="19" t="e">
        <f t="shared" si="1"/>
        <v>#DIV/0!</v>
      </c>
      <c r="H6" s="19">
        <v>51.94</v>
      </c>
      <c r="I6" s="19">
        <f t="shared" si="2"/>
        <v>0</v>
      </c>
      <c r="J6" s="19">
        <f t="shared" si="3"/>
        <v>0</v>
      </c>
      <c r="K6" s="22">
        <f t="shared" si="4"/>
        <v>0</v>
      </c>
      <c r="L6" s="22">
        <f t="shared" si="5"/>
        <v>1065</v>
      </c>
      <c r="M6" s="19"/>
    </row>
    <row r="7" spans="1:13" s="7" customFormat="1" ht="24" customHeight="1">
      <c r="A7" s="37" t="s">
        <v>57</v>
      </c>
      <c r="B7" s="39">
        <v>2035</v>
      </c>
      <c r="C7" s="39">
        <f>370+12</f>
        <v>382</v>
      </c>
      <c r="D7" s="75">
        <f t="shared" si="0"/>
        <v>2417</v>
      </c>
      <c r="E7" s="19">
        <v>42104</v>
      </c>
      <c r="F7" s="19">
        <v>33471</v>
      </c>
      <c r="G7" s="19">
        <f t="shared" si="1"/>
        <v>1.2579247706970214</v>
      </c>
      <c r="H7" s="19">
        <v>5.4</v>
      </c>
      <c r="I7" s="19">
        <f t="shared" si="2"/>
        <v>362.42884250474384</v>
      </c>
      <c r="J7" s="19">
        <f t="shared" si="3"/>
        <v>362</v>
      </c>
      <c r="K7" s="22">
        <f t="shared" si="4"/>
        <v>-31436</v>
      </c>
      <c r="L7" s="22">
        <f t="shared" si="5"/>
        <v>44139</v>
      </c>
      <c r="M7" s="19"/>
    </row>
    <row r="8" spans="1:13" s="7" customFormat="1" ht="24" customHeight="1">
      <c r="A8" s="37" t="s">
        <v>58</v>
      </c>
      <c r="B8" s="40">
        <v>2800</v>
      </c>
      <c r="C8" s="40">
        <f>2500</f>
        <v>2500</v>
      </c>
      <c r="D8" s="75">
        <f t="shared" si="0"/>
        <v>5300</v>
      </c>
      <c r="E8" s="19">
        <v>22238</v>
      </c>
      <c r="F8" s="19">
        <v>14538</v>
      </c>
      <c r="G8" s="19">
        <f t="shared" si="1"/>
        <v>1.5296464438024489</v>
      </c>
      <c r="H8" s="19">
        <v>5.14</v>
      </c>
      <c r="I8" s="19">
        <f t="shared" si="2"/>
        <v>2377.7820049457869</v>
      </c>
      <c r="J8" s="19">
        <f t="shared" si="3"/>
        <v>2378</v>
      </c>
      <c r="K8" s="22">
        <f t="shared" si="4"/>
        <v>-11738</v>
      </c>
      <c r="L8" s="22">
        <f t="shared" si="5"/>
        <v>25038</v>
      </c>
      <c r="M8" s="19"/>
    </row>
    <row r="9" spans="1:13" s="7" customFormat="1" ht="24" customHeight="1">
      <c r="A9" s="37" t="s">
        <v>59</v>
      </c>
      <c r="B9" s="39">
        <v>15204</v>
      </c>
      <c r="C9" s="39">
        <f>-10200+70</f>
        <v>-10130</v>
      </c>
      <c r="D9" s="75">
        <f t="shared" si="0"/>
        <v>5074</v>
      </c>
      <c r="E9" s="19">
        <v>3793</v>
      </c>
      <c r="F9" s="19">
        <v>3574</v>
      </c>
      <c r="G9" s="19">
        <f t="shared" si="1"/>
        <v>1.0612758813654168</v>
      </c>
      <c r="H9" s="19">
        <v>24.49</v>
      </c>
      <c r="I9" s="19">
        <f t="shared" si="2"/>
        <v>-8137.1997750823366</v>
      </c>
      <c r="J9" s="19">
        <f t="shared" si="3"/>
        <v>-8137</v>
      </c>
      <c r="K9" s="22">
        <f t="shared" si="4"/>
        <v>11630</v>
      </c>
      <c r="L9" s="22">
        <f t="shared" si="5"/>
        <v>18997</v>
      </c>
      <c r="M9" s="19"/>
    </row>
    <row r="10" spans="1:13" s="7" customFormat="1" ht="24" customHeight="1">
      <c r="A10" s="37" t="s">
        <v>23</v>
      </c>
      <c r="B10" s="39">
        <v>2175</v>
      </c>
      <c r="C10" s="39">
        <f>300-329</f>
        <v>-29</v>
      </c>
      <c r="D10" s="75">
        <f t="shared" si="0"/>
        <v>2146</v>
      </c>
      <c r="E10" s="19">
        <v>9030</v>
      </c>
      <c r="F10" s="19">
        <v>3619</v>
      </c>
      <c r="G10" s="19">
        <f t="shared" si="1"/>
        <v>2.495164410058027</v>
      </c>
      <c r="H10" s="19">
        <v>49.42</v>
      </c>
      <c r="I10" s="19">
        <f t="shared" si="2"/>
        <v>-19.408379065720787</v>
      </c>
      <c r="J10" s="19">
        <f t="shared" si="3"/>
        <v>-19</v>
      </c>
      <c r="K10" s="22">
        <f t="shared" si="4"/>
        <v>-1444</v>
      </c>
      <c r="L10" s="22">
        <f t="shared" si="5"/>
        <v>11205</v>
      </c>
      <c r="M10" s="19"/>
    </row>
    <row r="11" spans="1:13" s="7" customFormat="1" ht="24" customHeight="1">
      <c r="A11" s="37" t="s">
        <v>24</v>
      </c>
      <c r="B11" s="39">
        <v>3033</v>
      </c>
      <c r="C11" s="39">
        <f>400-901</f>
        <v>-501</v>
      </c>
      <c r="D11" s="75">
        <f t="shared" si="0"/>
        <v>2532</v>
      </c>
      <c r="E11" s="19">
        <v>77147</v>
      </c>
      <c r="F11" s="19">
        <v>57637</v>
      </c>
      <c r="G11" s="19">
        <f t="shared" si="1"/>
        <v>1.3384978399292122</v>
      </c>
      <c r="H11" s="19">
        <v>13.24</v>
      </c>
      <c r="I11" s="19">
        <f t="shared" si="2"/>
        <v>-442.42317202401978</v>
      </c>
      <c r="J11" s="19">
        <f t="shared" si="3"/>
        <v>-442</v>
      </c>
      <c r="K11" s="22">
        <f t="shared" si="4"/>
        <v>-54604</v>
      </c>
      <c r="L11" s="22">
        <f t="shared" si="5"/>
        <v>80180</v>
      </c>
      <c r="M11" s="19"/>
    </row>
    <row r="12" spans="1:13" s="7" customFormat="1" ht="24" customHeight="1">
      <c r="A12" s="37" t="s">
        <v>60</v>
      </c>
      <c r="B12" s="39">
        <v>1855</v>
      </c>
      <c r="C12" s="39"/>
      <c r="D12" s="75">
        <f t="shared" si="0"/>
        <v>1855</v>
      </c>
      <c r="E12" s="19">
        <v>24168</v>
      </c>
      <c r="F12" s="19">
        <v>9916</v>
      </c>
      <c r="G12" s="19">
        <f t="shared" si="1"/>
        <v>2.437273093989512</v>
      </c>
      <c r="H12" s="19">
        <v>8.6999999999999993</v>
      </c>
      <c r="I12" s="19">
        <f t="shared" si="2"/>
        <v>0</v>
      </c>
      <c r="J12" s="19">
        <f t="shared" si="3"/>
        <v>0</v>
      </c>
      <c r="K12" s="22">
        <f t="shared" si="4"/>
        <v>-8061</v>
      </c>
      <c r="L12" s="22">
        <f t="shared" si="5"/>
        <v>26023</v>
      </c>
      <c r="M12" s="19"/>
    </row>
    <row r="13" spans="1:13" s="7" customFormat="1" ht="24" customHeight="1">
      <c r="A13" s="37" t="s">
        <v>25</v>
      </c>
      <c r="B13" s="39">
        <v>237</v>
      </c>
      <c r="C13" s="39">
        <v>50</v>
      </c>
      <c r="D13" s="75">
        <f t="shared" si="0"/>
        <v>287</v>
      </c>
      <c r="E13" s="19">
        <v>6793</v>
      </c>
      <c r="F13" s="19">
        <v>1733</v>
      </c>
      <c r="G13" s="19">
        <f t="shared" si="1"/>
        <v>3.9197922677437971</v>
      </c>
      <c r="H13" s="19">
        <v>5.43</v>
      </c>
      <c r="I13" s="19">
        <f t="shared" si="2"/>
        <v>47.424831641847668</v>
      </c>
      <c r="J13" s="19">
        <f t="shared" si="3"/>
        <v>47</v>
      </c>
      <c r="K13" s="22">
        <f t="shared" si="4"/>
        <v>-1496</v>
      </c>
      <c r="L13" s="22">
        <f t="shared" si="5"/>
        <v>7030</v>
      </c>
      <c r="M13" s="19"/>
    </row>
    <row r="14" spans="1:13" s="7" customFormat="1" ht="24" customHeight="1">
      <c r="A14" s="37" t="s">
        <v>26</v>
      </c>
      <c r="B14" s="39">
        <v>16354</v>
      </c>
      <c r="C14" s="39">
        <v>-5000</v>
      </c>
      <c r="D14" s="75">
        <f t="shared" si="0"/>
        <v>11354</v>
      </c>
      <c r="E14" s="19">
        <v>31919</v>
      </c>
      <c r="F14" s="19">
        <v>13402</v>
      </c>
      <c r="G14" s="19">
        <f t="shared" si="1"/>
        <v>2.3816594538128637</v>
      </c>
      <c r="H14" s="19">
        <v>-12.22</v>
      </c>
      <c r="I14" s="19">
        <f t="shared" si="2"/>
        <v>-5696.0583276372745</v>
      </c>
      <c r="J14" s="19">
        <f t="shared" si="3"/>
        <v>-5696</v>
      </c>
      <c r="K14" s="22">
        <f t="shared" si="4"/>
        <v>2952</v>
      </c>
      <c r="L14" s="22">
        <f t="shared" si="5"/>
        <v>48273</v>
      </c>
      <c r="M14" s="19"/>
    </row>
    <row r="15" spans="1:13" s="7" customFormat="1" ht="24" customHeight="1">
      <c r="A15" s="37" t="s">
        <v>27</v>
      </c>
      <c r="B15" s="39">
        <v>16525</v>
      </c>
      <c r="C15" s="39">
        <f>-8094+103</f>
        <v>-7991</v>
      </c>
      <c r="D15" s="75">
        <f t="shared" si="0"/>
        <v>8534</v>
      </c>
      <c r="E15" s="19">
        <v>28899</v>
      </c>
      <c r="F15" s="19">
        <v>11871</v>
      </c>
      <c r="G15" s="19">
        <f t="shared" si="1"/>
        <v>2.4344200151630022</v>
      </c>
      <c r="H15" s="19">
        <v>12.51</v>
      </c>
      <c r="I15" s="19">
        <f t="shared" si="2"/>
        <v>-7102.4797795751492</v>
      </c>
      <c r="J15" s="19">
        <f t="shared" si="3"/>
        <v>-7102</v>
      </c>
      <c r="K15" s="22">
        <f t="shared" si="4"/>
        <v>4654</v>
      </c>
      <c r="L15" s="22">
        <f t="shared" si="5"/>
        <v>45424</v>
      </c>
      <c r="M15" s="19"/>
    </row>
    <row r="16" spans="1:13" s="7" customFormat="1" ht="24" customHeight="1">
      <c r="A16" s="37" t="s">
        <v>28</v>
      </c>
      <c r="B16" s="39">
        <v>0</v>
      </c>
      <c r="C16" s="39"/>
      <c r="D16" s="75">
        <f t="shared" si="0"/>
        <v>0</v>
      </c>
      <c r="E16" s="19">
        <v>52861</v>
      </c>
      <c r="F16" s="19">
        <v>10177</v>
      </c>
      <c r="G16" s="19">
        <f t="shared" si="1"/>
        <v>5.1941633094232094</v>
      </c>
      <c r="H16" s="19">
        <v>-18.97</v>
      </c>
      <c r="I16" s="19">
        <f t="shared" si="2"/>
        <v>0</v>
      </c>
      <c r="J16" s="19">
        <f t="shared" si="3"/>
        <v>0</v>
      </c>
      <c r="K16" s="22">
        <f t="shared" si="4"/>
        <v>-10177</v>
      </c>
      <c r="L16" s="22">
        <f t="shared" si="5"/>
        <v>52861</v>
      </c>
      <c r="M16" s="19"/>
    </row>
    <row r="17" spans="1:13" s="7" customFormat="1" ht="24" customHeight="1">
      <c r="A17" s="37" t="s">
        <v>29</v>
      </c>
      <c r="B17" s="39">
        <v>16600</v>
      </c>
      <c r="C17" s="40">
        <f>9342+10000-2345-300+3200-2000</f>
        <v>17897</v>
      </c>
      <c r="D17" s="117">
        <f t="shared" si="0"/>
        <v>34497</v>
      </c>
      <c r="E17" s="19">
        <v>3734</v>
      </c>
      <c r="F17" s="19">
        <v>830</v>
      </c>
      <c r="G17" s="19">
        <f t="shared" si="1"/>
        <v>4.4987951807228912</v>
      </c>
      <c r="H17" s="19">
        <v>5.98</v>
      </c>
      <c r="I17" s="19">
        <f t="shared" si="2"/>
        <v>16887.148518588412</v>
      </c>
      <c r="J17" s="19">
        <f t="shared" si="3"/>
        <v>16887</v>
      </c>
      <c r="K17" s="22">
        <f t="shared" si="4"/>
        <v>15770</v>
      </c>
      <c r="L17" s="22">
        <f t="shared" si="5"/>
        <v>20334</v>
      </c>
      <c r="M17" s="19"/>
    </row>
    <row r="18" spans="1:13" s="7" customFormat="1" ht="24" customHeight="1">
      <c r="A18" s="37" t="s">
        <v>30</v>
      </c>
      <c r="B18" s="38"/>
      <c r="C18" s="38">
        <f>32</f>
        <v>32</v>
      </c>
      <c r="D18" s="75">
        <f t="shared" si="0"/>
        <v>32</v>
      </c>
      <c r="E18" s="19">
        <v>2091</v>
      </c>
      <c r="F18" s="19">
        <v>668</v>
      </c>
      <c r="G18" s="19">
        <f t="shared" si="1"/>
        <v>3.1302395209580838</v>
      </c>
      <c r="H18" s="19">
        <v>5.81</v>
      </c>
      <c r="I18" s="19">
        <f t="shared" si="2"/>
        <v>30.242888195822701</v>
      </c>
      <c r="J18" s="19">
        <f t="shared" si="3"/>
        <v>30</v>
      </c>
      <c r="K18" s="22">
        <f t="shared" si="4"/>
        <v>-668</v>
      </c>
      <c r="L18" s="22">
        <f t="shared" si="5"/>
        <v>2091</v>
      </c>
      <c r="M18" s="19"/>
    </row>
    <row r="19" spans="1:13" s="7" customFormat="1" ht="24" customHeight="1">
      <c r="A19" s="37" t="s">
        <v>61</v>
      </c>
      <c r="B19" s="38">
        <v>0</v>
      </c>
      <c r="C19" s="38"/>
      <c r="D19" s="75">
        <f t="shared" si="0"/>
        <v>0</v>
      </c>
      <c r="E19" s="19">
        <v>80</v>
      </c>
      <c r="F19" s="19"/>
      <c r="G19" s="19" t="e">
        <f t="shared" si="1"/>
        <v>#DIV/0!</v>
      </c>
      <c r="H19" s="19"/>
      <c r="I19" s="19">
        <f t="shared" si="2"/>
        <v>0</v>
      </c>
      <c r="J19" s="19">
        <f t="shared" si="3"/>
        <v>0</v>
      </c>
      <c r="K19" s="22">
        <f t="shared" si="4"/>
        <v>0</v>
      </c>
      <c r="L19" s="22">
        <f t="shared" si="5"/>
        <v>80</v>
      </c>
      <c r="M19" s="19"/>
    </row>
    <row r="20" spans="1:13" s="7" customFormat="1" ht="24" customHeight="1">
      <c r="A20" s="41" t="s">
        <v>62</v>
      </c>
      <c r="B20" s="38">
        <v>0</v>
      </c>
      <c r="C20" s="38"/>
      <c r="D20" s="75">
        <f t="shared" si="0"/>
        <v>0</v>
      </c>
      <c r="E20" s="19"/>
      <c r="F20" s="19">
        <v>70</v>
      </c>
      <c r="G20" s="19">
        <f t="shared" si="1"/>
        <v>0</v>
      </c>
      <c r="H20" s="19"/>
      <c r="I20" s="19">
        <f t="shared" si="2"/>
        <v>0</v>
      </c>
      <c r="J20" s="19">
        <f t="shared" si="3"/>
        <v>0</v>
      </c>
      <c r="K20" s="22">
        <f t="shared" si="4"/>
        <v>-70</v>
      </c>
      <c r="L20" s="22">
        <f t="shared" si="5"/>
        <v>0</v>
      </c>
      <c r="M20" s="19"/>
    </row>
    <row r="21" spans="1:13" s="7" customFormat="1" ht="24" customHeight="1">
      <c r="A21" s="41" t="s">
        <v>63</v>
      </c>
      <c r="B21" s="40">
        <v>78</v>
      </c>
      <c r="C21" s="40"/>
      <c r="D21" s="75">
        <f t="shared" si="0"/>
        <v>78</v>
      </c>
      <c r="E21" s="19">
        <v>2343</v>
      </c>
      <c r="F21" s="19">
        <v>6296</v>
      </c>
      <c r="G21" s="19">
        <f t="shared" si="1"/>
        <v>0.37214104193138503</v>
      </c>
      <c r="H21" s="19">
        <v>4.17</v>
      </c>
      <c r="I21" s="19">
        <f t="shared" si="2"/>
        <v>0</v>
      </c>
      <c r="J21" s="19">
        <f t="shared" si="3"/>
        <v>0</v>
      </c>
      <c r="K21" s="22">
        <f t="shared" si="4"/>
        <v>-6218</v>
      </c>
      <c r="L21" s="22">
        <f t="shared" si="5"/>
        <v>2421</v>
      </c>
      <c r="M21" s="19"/>
    </row>
    <row r="22" spans="1:13" s="7" customFormat="1" ht="24" customHeight="1">
      <c r="A22" s="41" t="s">
        <v>64</v>
      </c>
      <c r="B22" s="40">
        <f>4000+393</f>
        <v>4393</v>
      </c>
      <c r="C22" s="40">
        <f>309</f>
        <v>309</v>
      </c>
      <c r="D22" s="75">
        <f t="shared" si="0"/>
        <v>4702</v>
      </c>
      <c r="E22" s="19">
        <v>10910</v>
      </c>
      <c r="F22" s="19">
        <v>5772</v>
      </c>
      <c r="G22" s="19">
        <f t="shared" si="1"/>
        <v>1.8901593901593901</v>
      </c>
      <c r="H22" s="19">
        <v>27.13</v>
      </c>
      <c r="I22" s="19">
        <f t="shared" si="2"/>
        <v>243.05828679304648</v>
      </c>
      <c r="J22" s="19">
        <f t="shared" si="3"/>
        <v>243</v>
      </c>
      <c r="K22" s="22">
        <f t="shared" si="4"/>
        <v>-1379</v>
      </c>
      <c r="L22" s="22">
        <f t="shared" si="5"/>
        <v>15303</v>
      </c>
      <c r="M22" s="19"/>
    </row>
    <row r="23" spans="1:13" ht="24" customHeight="1">
      <c r="A23" s="41" t="s">
        <v>65</v>
      </c>
      <c r="B23" s="38"/>
      <c r="C23" s="38"/>
      <c r="D23" s="75">
        <f t="shared" si="0"/>
        <v>0</v>
      </c>
      <c r="E23" s="19">
        <v>1334</v>
      </c>
      <c r="F23" s="19">
        <v>552</v>
      </c>
      <c r="G23" s="19">
        <f t="shared" si="1"/>
        <v>2.4166666666666665</v>
      </c>
      <c r="H23" s="19">
        <v>14.52</v>
      </c>
      <c r="I23" s="19">
        <f t="shared" si="2"/>
        <v>0</v>
      </c>
      <c r="J23" s="19">
        <f t="shared" si="3"/>
        <v>0</v>
      </c>
      <c r="K23" s="22">
        <f t="shared" si="4"/>
        <v>-552</v>
      </c>
      <c r="L23" s="22">
        <f t="shared" si="5"/>
        <v>1334</v>
      </c>
      <c r="M23" s="19"/>
    </row>
    <row r="24" spans="1:13" ht="24" customHeight="1">
      <c r="A24" s="41" t="s">
        <v>92</v>
      </c>
      <c r="B24" s="40">
        <v>2500</v>
      </c>
      <c r="C24" s="40">
        <v>-2500</v>
      </c>
      <c r="D24" s="75">
        <f t="shared" si="0"/>
        <v>0</v>
      </c>
      <c r="E24" s="19"/>
      <c r="F24" s="19"/>
      <c r="G24" s="19" t="e">
        <f t="shared" si="1"/>
        <v>#DIV/0!</v>
      </c>
      <c r="H24" s="19">
        <v>4.7300000000000004</v>
      </c>
      <c r="I24" s="19">
        <f t="shared" si="2"/>
        <v>-2387.0906139597059</v>
      </c>
      <c r="J24" s="19">
        <f t="shared" si="3"/>
        <v>-2387</v>
      </c>
      <c r="K24" s="22">
        <f t="shared" si="4"/>
        <v>2500</v>
      </c>
      <c r="L24" s="22">
        <f t="shared" si="5"/>
        <v>2500</v>
      </c>
      <c r="M24" s="19"/>
    </row>
    <row r="25" spans="1:13" ht="24" customHeight="1">
      <c r="A25" s="41" t="s">
        <v>22</v>
      </c>
      <c r="B25" s="39">
        <v>16039</v>
      </c>
      <c r="C25" s="39"/>
      <c r="D25" s="75">
        <f t="shared" si="0"/>
        <v>16039</v>
      </c>
      <c r="E25" s="19"/>
      <c r="F25" s="19"/>
      <c r="G25" s="19"/>
      <c r="H25" s="19"/>
      <c r="I25" s="19"/>
      <c r="J25" s="19"/>
      <c r="K25" s="22"/>
      <c r="L25" s="22"/>
      <c r="M25" s="19"/>
    </row>
    <row r="26" spans="1:13" ht="24" customHeight="1">
      <c r="A26" s="41" t="s">
        <v>31</v>
      </c>
      <c r="B26" s="39">
        <v>300</v>
      </c>
      <c r="C26" s="39"/>
      <c r="D26" s="75">
        <f t="shared" si="0"/>
        <v>300</v>
      </c>
      <c r="E26" s="19">
        <v>3872</v>
      </c>
      <c r="F26" s="19">
        <v>23492</v>
      </c>
      <c r="G26" s="19">
        <f t="shared" si="1"/>
        <v>0.1648220670866678</v>
      </c>
      <c r="H26" s="19"/>
      <c r="I26" s="19"/>
      <c r="J26" s="19"/>
      <c r="K26" s="19"/>
      <c r="L26" s="22">
        <f t="shared" si="5"/>
        <v>4172</v>
      </c>
      <c r="M26" s="19"/>
    </row>
    <row r="27" spans="1:13" ht="24" customHeight="1">
      <c r="A27" s="42" t="s">
        <v>103</v>
      </c>
      <c r="B27" s="38">
        <f>SUM(B4:B26)</f>
        <v>110000</v>
      </c>
      <c r="C27" s="38">
        <f>SUM(C4:C26)</f>
        <v>-3873</v>
      </c>
      <c r="D27" s="75">
        <f>SUM(B27:C27)</f>
        <v>106127</v>
      </c>
      <c r="E27" s="19">
        <v>366410</v>
      </c>
      <c r="F27" s="19">
        <v>366410</v>
      </c>
      <c r="G27" s="19"/>
      <c r="H27" s="19"/>
      <c r="I27" s="19"/>
      <c r="J27" s="19"/>
      <c r="K27" s="19"/>
      <c r="L27" s="22">
        <f t="shared" si="5"/>
        <v>476410</v>
      </c>
      <c r="M27" s="19"/>
    </row>
    <row r="28" spans="1:13" ht="24" customHeight="1">
      <c r="A28" s="41" t="s">
        <v>93</v>
      </c>
      <c r="B28" s="43"/>
      <c r="C28" s="43"/>
      <c r="D28" s="76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24" customHeight="1" thickBot="1">
      <c r="A29" s="44" t="s">
        <v>94</v>
      </c>
      <c r="B29" s="45">
        <f>+B27+B28</f>
        <v>110000</v>
      </c>
      <c r="C29" s="45">
        <f>+C27+C28</f>
        <v>-3873</v>
      </c>
      <c r="D29" s="77">
        <f>+D27+D28</f>
        <v>106127</v>
      </c>
      <c r="E29" s="22"/>
      <c r="F29" s="22"/>
      <c r="G29" s="19"/>
      <c r="H29" s="22"/>
      <c r="I29" s="19"/>
      <c r="J29" s="19"/>
      <c r="K29" s="19"/>
      <c r="L29" s="19"/>
      <c r="M29" s="19"/>
    </row>
    <row r="30" spans="1:13">
      <c r="A30" s="19"/>
      <c r="B30" s="19"/>
      <c r="C30" s="23"/>
      <c r="D30" s="20"/>
      <c r="E30" s="19"/>
      <c r="F30" s="19"/>
      <c r="G30" s="19"/>
      <c r="H30" s="19"/>
      <c r="I30" s="19"/>
      <c r="J30" s="19"/>
      <c r="K30" s="19"/>
      <c r="L30" s="19"/>
      <c r="M30" s="19"/>
    </row>
    <row r="31" spans="1:13">
      <c r="A31" s="19"/>
      <c r="B31" s="19"/>
      <c r="C31" s="20"/>
      <c r="D31" s="20"/>
      <c r="E31" s="19"/>
      <c r="F31" s="19"/>
      <c r="G31" s="19"/>
      <c r="H31" s="19"/>
      <c r="I31" s="19"/>
      <c r="J31" s="19"/>
      <c r="K31" s="19"/>
      <c r="L31" s="19"/>
      <c r="M31" s="19"/>
    </row>
    <row r="32" spans="1:13">
      <c r="A32" s="19"/>
      <c r="B32" s="19"/>
      <c r="C32" s="20"/>
      <c r="D32" s="20"/>
      <c r="E32" s="19"/>
      <c r="F32" s="19"/>
      <c r="G32" s="19"/>
      <c r="H32" s="19"/>
      <c r="I32" s="19"/>
      <c r="J32" s="19"/>
      <c r="K32" s="19"/>
      <c r="L32" s="19"/>
      <c r="M32" s="19"/>
    </row>
    <row r="33" spans="1:13">
      <c r="A33" s="19"/>
      <c r="B33" s="19"/>
      <c r="C33" s="20"/>
      <c r="D33" s="20"/>
      <c r="E33" s="19"/>
      <c r="F33" s="19"/>
      <c r="G33" s="19"/>
      <c r="H33" s="19"/>
      <c r="I33" s="19"/>
      <c r="J33" s="19"/>
      <c r="K33" s="19"/>
      <c r="L33" s="19"/>
      <c r="M33" s="19"/>
    </row>
    <row r="34" spans="1:13">
      <c r="A34" s="19"/>
      <c r="B34" s="19"/>
      <c r="C34" s="20"/>
      <c r="D34" s="20"/>
      <c r="E34" s="19"/>
      <c r="F34" s="19"/>
      <c r="G34" s="19"/>
      <c r="H34" s="19"/>
      <c r="I34" s="19"/>
      <c r="J34" s="19"/>
      <c r="K34" s="19"/>
      <c r="L34" s="19"/>
      <c r="M34" s="19"/>
    </row>
    <row r="35" spans="1:13">
      <c r="A35" s="19"/>
      <c r="B35" s="19"/>
      <c r="C35" s="20"/>
      <c r="D35" s="20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A36" s="19"/>
      <c r="B36" s="19"/>
      <c r="C36" s="20"/>
      <c r="D36" s="20"/>
      <c r="E36" s="19"/>
      <c r="F36" s="19"/>
      <c r="G36" s="19"/>
      <c r="H36" s="19"/>
      <c r="I36" s="19"/>
      <c r="J36" s="19"/>
      <c r="K36" s="19"/>
      <c r="L36" s="19"/>
      <c r="M36" s="19"/>
    </row>
    <row r="37" spans="1:13">
      <c r="A37" s="19"/>
      <c r="B37" s="19"/>
      <c r="C37" s="20"/>
      <c r="D37" s="20"/>
      <c r="E37" s="19"/>
      <c r="F37" s="19"/>
      <c r="G37" s="19"/>
      <c r="H37" s="19"/>
      <c r="I37" s="19"/>
      <c r="J37" s="19"/>
      <c r="K37" s="19"/>
      <c r="L37" s="19"/>
      <c r="M37" s="19"/>
    </row>
    <row r="38" spans="1:13">
      <c r="A38" s="24"/>
      <c r="B38" s="19"/>
      <c r="C38" s="20"/>
      <c r="D38" s="20"/>
      <c r="E38" s="19"/>
      <c r="F38" s="19"/>
      <c r="G38" s="19"/>
      <c r="H38" s="19"/>
      <c r="I38" s="19"/>
      <c r="J38" s="19"/>
      <c r="K38" s="19"/>
      <c r="L38" s="19"/>
      <c r="M38" s="19"/>
    </row>
    <row r="39" spans="1:13">
      <c r="A39" s="19"/>
      <c r="B39" s="19"/>
      <c r="C39" s="20"/>
      <c r="D39" s="20"/>
      <c r="E39" s="19"/>
      <c r="F39" s="19"/>
      <c r="G39" s="19"/>
      <c r="H39" s="19"/>
      <c r="I39" s="19"/>
      <c r="J39" s="19"/>
      <c r="K39" s="19"/>
      <c r="L39" s="19"/>
      <c r="M39" s="19"/>
    </row>
    <row r="40" spans="1:13">
      <c r="A40" s="19"/>
      <c r="B40" s="19"/>
      <c r="C40" s="20"/>
      <c r="D40" s="20"/>
      <c r="E40" s="19"/>
      <c r="F40" s="19"/>
      <c r="G40" s="19"/>
      <c r="H40" s="19"/>
      <c r="I40" s="19"/>
      <c r="J40" s="19"/>
      <c r="K40" s="19"/>
      <c r="L40" s="19"/>
      <c r="M40" s="19"/>
    </row>
    <row r="41" spans="1:13">
      <c r="A41" s="19"/>
      <c r="B41" s="19"/>
      <c r="C41" s="20"/>
      <c r="D41" s="20"/>
      <c r="E41" s="19"/>
      <c r="F41" s="19"/>
      <c r="G41" s="19"/>
      <c r="H41" s="19"/>
      <c r="I41" s="19"/>
      <c r="J41" s="19"/>
      <c r="K41" s="19"/>
      <c r="L41" s="19"/>
      <c r="M41" s="19"/>
    </row>
    <row r="42" spans="1:13">
      <c r="A42" s="19"/>
      <c r="B42" s="19"/>
      <c r="C42" s="20"/>
      <c r="D42" s="20"/>
      <c r="E42" s="19"/>
      <c r="F42" s="19"/>
      <c r="G42" s="19"/>
      <c r="H42" s="19"/>
      <c r="I42" s="19"/>
      <c r="J42" s="19"/>
      <c r="K42" s="19"/>
      <c r="L42" s="19"/>
      <c r="M42" s="19"/>
    </row>
  </sheetData>
  <mergeCells count="1">
    <mergeCell ref="A1:D1"/>
  </mergeCells>
  <phoneticPr fontId="2" type="noConversion"/>
  <printOptions horizontalCentered="1"/>
  <pageMargins left="0.8" right="0.75" top="0.71" bottom="0.59055118110236227" header="0.19685039370078741" footer="0.31496062992125984"/>
  <pageSetup paperSize="9" firstPageNumber="7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42"/>
  <sheetViews>
    <sheetView zoomScaleNormal="100" workbookViewId="0">
      <selection activeCell="C25" sqref="C25"/>
    </sheetView>
  </sheetViews>
  <sheetFormatPr defaultRowHeight="15.75"/>
  <cols>
    <col min="1" max="1" width="20.375" style="12" customWidth="1"/>
    <col min="2" max="3" width="9.625" style="12" customWidth="1"/>
    <col min="4" max="4" width="20.375" style="12" customWidth="1"/>
    <col min="5" max="6" width="9.625" style="12" customWidth="1"/>
    <col min="7" max="16384" width="9" style="12"/>
  </cols>
  <sheetData>
    <row r="1" spans="1:14" s="11" customFormat="1" ht="30.75" customHeight="1">
      <c r="A1" s="123" t="s">
        <v>123</v>
      </c>
      <c r="B1" s="123"/>
      <c r="C1" s="123"/>
      <c r="D1" s="123"/>
      <c r="E1" s="123"/>
      <c r="F1" s="123"/>
    </row>
    <row r="2" spans="1:14" ht="18.75" customHeight="1" thickBot="1">
      <c r="A2" s="13"/>
      <c r="B2" s="14"/>
      <c r="C2" s="14"/>
      <c r="D2" s="13"/>
      <c r="F2" s="46" t="s">
        <v>38</v>
      </c>
      <c r="G2" s="17"/>
      <c r="H2" s="17"/>
      <c r="I2" s="17"/>
      <c r="J2" s="17"/>
      <c r="K2" s="17"/>
      <c r="L2" s="17"/>
      <c r="M2" s="17"/>
      <c r="N2" s="17"/>
    </row>
    <row r="3" spans="1:14" ht="29.25" customHeight="1">
      <c r="A3" s="120" t="s">
        <v>69</v>
      </c>
      <c r="B3" s="121"/>
      <c r="C3" s="121"/>
      <c r="D3" s="121" t="s">
        <v>70</v>
      </c>
      <c r="E3" s="121"/>
      <c r="F3" s="122"/>
      <c r="G3" s="17"/>
      <c r="H3" s="17"/>
      <c r="I3" s="17"/>
      <c r="J3" s="17"/>
      <c r="K3" s="17"/>
      <c r="L3" s="17"/>
      <c r="M3" s="17"/>
      <c r="N3" s="17"/>
    </row>
    <row r="4" spans="1:14" ht="30.95" customHeight="1">
      <c r="A4" s="66" t="s">
        <v>71</v>
      </c>
      <c r="B4" s="68" t="s">
        <v>109</v>
      </c>
      <c r="C4" s="68" t="s">
        <v>119</v>
      </c>
      <c r="D4" s="68" t="s">
        <v>71</v>
      </c>
      <c r="E4" s="68" t="s">
        <v>109</v>
      </c>
      <c r="F4" s="65" t="s">
        <v>118</v>
      </c>
      <c r="G4" s="17"/>
      <c r="H4" s="17"/>
      <c r="I4" s="17"/>
      <c r="J4" s="17"/>
      <c r="K4" s="17"/>
      <c r="L4" s="17"/>
      <c r="M4" s="17"/>
      <c r="N4" s="17"/>
    </row>
    <row r="5" spans="1:14" ht="30.95" customHeight="1">
      <c r="A5" s="47" t="s">
        <v>72</v>
      </c>
      <c r="B5" s="30">
        <f>本级收预!B29</f>
        <v>116012</v>
      </c>
      <c r="C5" s="109">
        <f>本级收预!D29</f>
        <v>102688</v>
      </c>
      <c r="D5" s="48" t="s">
        <v>95</v>
      </c>
      <c r="E5" s="30">
        <f>SUM(E6:E7)</f>
        <v>110000</v>
      </c>
      <c r="F5" s="110">
        <f>本级支预!D29</f>
        <v>106127</v>
      </c>
      <c r="G5" s="17"/>
      <c r="H5" s="17"/>
      <c r="I5" s="17"/>
      <c r="J5" s="17"/>
      <c r="K5" s="17"/>
      <c r="L5" s="17"/>
      <c r="M5" s="17"/>
      <c r="N5" s="17"/>
    </row>
    <row r="6" spans="1:14" ht="30.95" customHeight="1">
      <c r="A6" s="49" t="s">
        <v>73</v>
      </c>
      <c r="B6" s="30">
        <f>+B7+B12+B20</f>
        <v>19267</v>
      </c>
      <c r="C6" s="30">
        <f>+C7+C12+C20</f>
        <v>21063</v>
      </c>
      <c r="D6" s="48" t="s">
        <v>116</v>
      </c>
      <c r="E6" s="30">
        <f>本级支预!B29-E7</f>
        <v>108307</v>
      </c>
      <c r="F6" s="110">
        <f>F5-F7</f>
        <v>102638</v>
      </c>
      <c r="G6" s="17"/>
      <c r="H6" s="17"/>
      <c r="I6" s="17"/>
      <c r="J6" s="17"/>
      <c r="K6" s="17"/>
      <c r="L6" s="17"/>
      <c r="M6" s="17"/>
      <c r="N6" s="17"/>
    </row>
    <row r="7" spans="1:14" ht="30.95" customHeight="1">
      <c r="A7" s="49" t="s">
        <v>74</v>
      </c>
      <c r="B7" s="30">
        <f>SUM(B8:B11)</f>
        <v>14949</v>
      </c>
      <c r="C7" s="30">
        <f>SUM(C8:C11)</f>
        <v>14949</v>
      </c>
      <c r="D7" s="48" t="s">
        <v>117</v>
      </c>
      <c r="E7" s="30">
        <v>1693</v>
      </c>
      <c r="F7" s="71">
        <v>3489</v>
      </c>
      <c r="G7" s="17"/>
      <c r="H7" s="17"/>
      <c r="I7" s="17"/>
      <c r="J7" s="17"/>
      <c r="K7" s="17"/>
      <c r="L7" s="17"/>
      <c r="M7" s="17"/>
      <c r="N7" s="17"/>
    </row>
    <row r="8" spans="1:14" ht="30.95" customHeight="1">
      <c r="A8" s="49" t="s">
        <v>113</v>
      </c>
      <c r="B8" s="30">
        <v>354</v>
      </c>
      <c r="C8" s="30">
        <v>354</v>
      </c>
      <c r="D8" s="48" t="s">
        <v>75</v>
      </c>
      <c r="E8" s="30">
        <f>SUM(E9:E12)</f>
        <v>31024</v>
      </c>
      <c r="F8" s="71">
        <f>SUM(F9:F12)</f>
        <v>31024</v>
      </c>
      <c r="G8" s="17"/>
      <c r="H8" s="17"/>
      <c r="I8" s="17"/>
      <c r="J8" s="17"/>
      <c r="K8" s="17"/>
      <c r="L8" s="17"/>
      <c r="M8" s="17"/>
      <c r="N8" s="17"/>
    </row>
    <row r="9" spans="1:14" ht="30.95" customHeight="1">
      <c r="A9" s="49" t="s">
        <v>114</v>
      </c>
      <c r="B9" s="30">
        <v>101</v>
      </c>
      <c r="C9" s="30">
        <v>101</v>
      </c>
      <c r="D9" s="48" t="s">
        <v>76</v>
      </c>
      <c r="E9" s="30">
        <v>30322</v>
      </c>
      <c r="F9" s="71">
        <v>30322</v>
      </c>
      <c r="G9" s="17"/>
      <c r="H9" s="17"/>
      <c r="I9" s="17"/>
      <c r="J9" s="17"/>
      <c r="K9" s="17"/>
      <c r="L9" s="17"/>
      <c r="M9" s="17"/>
      <c r="N9" s="17"/>
    </row>
    <row r="10" spans="1:14" ht="30.95" customHeight="1">
      <c r="A10" s="49" t="s">
        <v>115</v>
      </c>
      <c r="B10" s="30">
        <f>5876+3315+5303</f>
        <v>14494</v>
      </c>
      <c r="C10" s="30">
        <f>5876+3315+5303</f>
        <v>14494</v>
      </c>
      <c r="D10" s="48" t="s">
        <v>77</v>
      </c>
      <c r="E10" s="30">
        <v>702</v>
      </c>
      <c r="F10" s="71">
        <v>702</v>
      </c>
      <c r="G10" s="17"/>
      <c r="H10" s="17"/>
      <c r="I10" s="17"/>
      <c r="J10" s="17"/>
      <c r="K10" s="17"/>
      <c r="L10" s="17"/>
      <c r="M10" s="17"/>
      <c r="N10" s="17"/>
    </row>
    <row r="11" spans="1:14" ht="27.75" hidden="1" customHeight="1">
      <c r="A11" s="49" t="s">
        <v>78</v>
      </c>
      <c r="B11" s="30"/>
      <c r="C11" s="30"/>
      <c r="D11" s="48" t="s">
        <v>79</v>
      </c>
      <c r="E11" s="30"/>
      <c r="F11" s="64"/>
      <c r="G11" s="17"/>
      <c r="H11" s="17"/>
      <c r="I11" s="17"/>
      <c r="J11" s="17"/>
      <c r="K11" s="17"/>
      <c r="L11" s="17"/>
      <c r="M11" s="17"/>
      <c r="N11" s="17"/>
    </row>
    <row r="12" spans="1:14" ht="30.95" customHeight="1">
      <c r="A12" s="49" t="s">
        <v>80</v>
      </c>
      <c r="B12" s="30">
        <f>SUM(B13:B19)</f>
        <v>2625</v>
      </c>
      <c r="C12" s="30">
        <f>SUM(C13:C19)</f>
        <v>2625</v>
      </c>
      <c r="D12" s="48"/>
      <c r="E12" s="30"/>
      <c r="F12" s="64"/>
      <c r="G12" s="17"/>
      <c r="H12" s="17"/>
      <c r="I12" s="17"/>
      <c r="J12" s="17"/>
      <c r="K12" s="17"/>
      <c r="L12" s="17"/>
      <c r="M12" s="17"/>
      <c r="N12" s="17"/>
    </row>
    <row r="13" spans="1:14" ht="30.95" customHeight="1">
      <c r="A13" s="49" t="s">
        <v>81</v>
      </c>
      <c r="B13" s="30"/>
      <c r="C13" s="30"/>
      <c r="D13" s="50" t="s">
        <v>96</v>
      </c>
      <c r="E13" s="30">
        <v>4900</v>
      </c>
      <c r="F13" s="71">
        <v>6600</v>
      </c>
      <c r="G13" s="17"/>
      <c r="H13" s="17"/>
      <c r="I13" s="17"/>
      <c r="J13" s="17"/>
      <c r="K13" s="17"/>
      <c r="L13" s="17"/>
      <c r="M13" s="17"/>
      <c r="N13" s="17"/>
    </row>
    <row r="14" spans="1:14" ht="30.95" customHeight="1">
      <c r="A14" s="49" t="s">
        <v>82</v>
      </c>
      <c r="B14" s="30">
        <v>175</v>
      </c>
      <c r="C14" s="30">
        <v>175</v>
      </c>
      <c r="D14" s="51" t="s">
        <v>83</v>
      </c>
      <c r="E14" s="30">
        <v>10000</v>
      </c>
      <c r="F14" s="71"/>
      <c r="G14" s="17"/>
      <c r="H14" s="17"/>
      <c r="I14" s="17"/>
      <c r="J14" s="17"/>
      <c r="K14" s="17"/>
      <c r="L14" s="17"/>
      <c r="M14" s="17"/>
      <c r="N14" s="17"/>
    </row>
    <row r="15" spans="1:14" ht="30.95" customHeight="1">
      <c r="A15" s="49" t="s">
        <v>110</v>
      </c>
      <c r="B15" s="30">
        <v>15</v>
      </c>
      <c r="C15" s="30">
        <v>15</v>
      </c>
      <c r="D15" s="50" t="s">
        <v>97</v>
      </c>
      <c r="E15" s="30">
        <f>B25-E5-E8-E13-E14</f>
        <v>4391</v>
      </c>
      <c r="F15" s="71">
        <v>2847</v>
      </c>
      <c r="G15" s="17"/>
      <c r="H15" s="108"/>
      <c r="I15" s="17"/>
      <c r="J15" s="17"/>
      <c r="K15" s="17"/>
      <c r="L15" s="17"/>
      <c r="M15" s="17"/>
      <c r="N15" s="17"/>
    </row>
    <row r="16" spans="1:14" ht="30.95" customHeight="1">
      <c r="A16" s="49" t="s">
        <v>111</v>
      </c>
      <c r="B16" s="30">
        <v>1133</v>
      </c>
      <c r="C16" s="30">
        <v>1133</v>
      </c>
      <c r="D16" s="48"/>
      <c r="E16" s="30"/>
      <c r="F16" s="64"/>
      <c r="G16" s="17"/>
      <c r="H16" s="17"/>
      <c r="I16" s="17"/>
      <c r="J16" s="17"/>
      <c r="K16" s="17"/>
      <c r="L16" s="17"/>
      <c r="M16" s="17"/>
      <c r="N16" s="17"/>
    </row>
    <row r="17" spans="1:14" ht="30.95" customHeight="1">
      <c r="A17" s="49" t="s">
        <v>112</v>
      </c>
      <c r="B17" s="30">
        <v>224</v>
      </c>
      <c r="C17" s="30">
        <v>224</v>
      </c>
      <c r="D17" s="52"/>
      <c r="E17" s="30"/>
      <c r="F17" s="64"/>
      <c r="G17" s="17"/>
      <c r="H17" s="17"/>
      <c r="I17" s="17"/>
      <c r="J17" s="17"/>
      <c r="K17" s="17"/>
      <c r="L17" s="17"/>
      <c r="M17" s="17"/>
      <c r="N17" s="17"/>
    </row>
    <row r="18" spans="1:14" ht="27.75" hidden="1" customHeight="1">
      <c r="A18" s="49" t="s">
        <v>84</v>
      </c>
      <c r="B18" s="30"/>
      <c r="C18" s="30"/>
      <c r="D18" s="48"/>
      <c r="E18" s="30"/>
      <c r="F18" s="64"/>
      <c r="G18" s="17"/>
      <c r="H18" s="17"/>
      <c r="I18" s="17"/>
      <c r="J18" s="17"/>
      <c r="K18" s="17"/>
      <c r="L18" s="17"/>
      <c r="M18" s="17"/>
      <c r="N18" s="17"/>
    </row>
    <row r="19" spans="1:14" ht="30.95" customHeight="1">
      <c r="A19" s="49" t="s">
        <v>85</v>
      </c>
      <c r="B19" s="30">
        <f>2625-B17-B16-B15-B14</f>
        <v>1078</v>
      </c>
      <c r="C19" s="30">
        <f>2625-C17-C16-C15-C14</f>
        <v>1078</v>
      </c>
      <c r="D19" s="51"/>
      <c r="E19" s="30"/>
      <c r="F19" s="64"/>
      <c r="G19" s="17"/>
      <c r="H19" s="17"/>
      <c r="I19" s="17"/>
      <c r="J19" s="17"/>
      <c r="K19" s="17"/>
      <c r="L19" s="17"/>
      <c r="M19" s="17"/>
      <c r="N19" s="17"/>
    </row>
    <row r="20" spans="1:14" ht="30.95" customHeight="1">
      <c r="A20" s="49" t="s">
        <v>86</v>
      </c>
      <c r="B20" s="30">
        <v>1693</v>
      </c>
      <c r="C20" s="30">
        <v>3489</v>
      </c>
      <c r="D20" s="51"/>
      <c r="E20" s="30"/>
      <c r="F20" s="64"/>
      <c r="G20" s="17"/>
      <c r="H20" s="17"/>
      <c r="I20" s="17"/>
      <c r="J20" s="17"/>
      <c r="K20" s="17"/>
      <c r="L20" s="17"/>
      <c r="M20" s="17"/>
      <c r="N20" s="17"/>
    </row>
    <row r="21" spans="1:14" ht="30.95" customHeight="1">
      <c r="A21" s="49" t="s">
        <v>98</v>
      </c>
      <c r="B21" s="67"/>
      <c r="C21" s="67"/>
      <c r="D21" s="51"/>
      <c r="E21" s="30"/>
      <c r="F21" s="64"/>
      <c r="G21" s="17"/>
      <c r="H21" s="17"/>
      <c r="I21" s="17"/>
      <c r="J21" s="17"/>
      <c r="K21" s="17"/>
      <c r="L21" s="17"/>
      <c r="M21" s="17"/>
      <c r="N21" s="17"/>
    </row>
    <row r="22" spans="1:14" ht="30.95" customHeight="1">
      <c r="A22" s="49" t="s">
        <v>99</v>
      </c>
      <c r="B22" s="30">
        <v>20000</v>
      </c>
      <c r="C22" s="30">
        <v>20000</v>
      </c>
      <c r="D22" s="51"/>
      <c r="E22" s="30"/>
      <c r="F22" s="64"/>
      <c r="G22" s="17"/>
      <c r="H22" s="17"/>
      <c r="I22" s="17"/>
      <c r="J22" s="17"/>
      <c r="K22" s="17"/>
      <c r="L22" s="17"/>
      <c r="M22" s="17"/>
      <c r="N22" s="17"/>
    </row>
    <row r="23" spans="1:14" ht="30.95" customHeight="1">
      <c r="A23" s="49" t="s">
        <v>100</v>
      </c>
      <c r="B23" s="30">
        <v>5036</v>
      </c>
      <c r="C23" s="30">
        <v>2847</v>
      </c>
      <c r="D23" s="51"/>
      <c r="E23" s="30"/>
      <c r="F23" s="64"/>
      <c r="G23" s="17"/>
      <c r="H23" s="17"/>
      <c r="I23" s="17"/>
      <c r="J23" s="17"/>
      <c r="K23" s="17"/>
      <c r="L23" s="17"/>
      <c r="M23" s="17"/>
      <c r="N23" s="17"/>
    </row>
    <row r="24" spans="1:14" ht="30.95" customHeight="1">
      <c r="A24" s="49"/>
      <c r="B24" s="30"/>
      <c r="C24" s="30"/>
      <c r="D24" s="51"/>
      <c r="E24" s="30"/>
      <c r="F24" s="64"/>
      <c r="G24" s="17"/>
      <c r="H24" s="17"/>
      <c r="I24" s="17"/>
      <c r="J24" s="17"/>
      <c r="K24" s="17"/>
      <c r="L24" s="17"/>
      <c r="M24" s="17"/>
      <c r="N24" s="17"/>
    </row>
    <row r="25" spans="1:14" ht="30.95" customHeight="1" thickBot="1">
      <c r="A25" s="53" t="s">
        <v>87</v>
      </c>
      <c r="B25" s="54">
        <f>SUM(B5,B6,B21,B22,B23)</f>
        <v>160315</v>
      </c>
      <c r="C25" s="111">
        <f>SUM(C5,C6,C21,C22,C23)</f>
        <v>146598</v>
      </c>
      <c r="D25" s="55" t="s">
        <v>88</v>
      </c>
      <c r="E25" s="54">
        <f>+E5+E8+E13+E14+E15</f>
        <v>160315</v>
      </c>
      <c r="F25" s="112">
        <f>+F5+F8+F13+F14+F15</f>
        <v>146598</v>
      </c>
      <c r="G25" s="18"/>
      <c r="H25" s="17"/>
      <c r="I25" s="17"/>
      <c r="J25" s="17"/>
      <c r="K25" s="17"/>
      <c r="L25" s="17"/>
      <c r="M25" s="17"/>
      <c r="N25" s="17"/>
    </row>
    <row r="26" spans="1:14">
      <c r="A26" s="17"/>
      <c r="B26" s="17"/>
      <c r="C26" s="108">
        <f>B25-C25</f>
        <v>13717</v>
      </c>
      <c r="D26" s="17"/>
      <c r="E26" s="18"/>
      <c r="F26" s="108"/>
      <c r="G26" s="108"/>
      <c r="H26" s="17"/>
      <c r="I26" s="17"/>
      <c r="J26" s="17"/>
      <c r="K26" s="17"/>
      <c r="L26" s="17"/>
      <c r="M26" s="17"/>
      <c r="N26" s="17"/>
    </row>
    <row r="27" spans="1:1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</sheetData>
  <mergeCells count="3">
    <mergeCell ref="A3:C3"/>
    <mergeCell ref="D3:F3"/>
    <mergeCell ref="A1:F1"/>
  </mergeCells>
  <phoneticPr fontId="2" type="noConversion"/>
  <printOptions horizontalCentered="1"/>
  <pageMargins left="0.8" right="0.75" top="0.71" bottom="0.59055118110236227" header="0.19685039370078741" footer="0.31496062992125984"/>
  <pageSetup paperSize="9" firstPageNumber="8" orientation="portrait" blackAndWhite="1" useFirstPageNumber="1" r:id="rId1"/>
  <headerFooter scaleWithDoc="0" alignWithMargins="0"/>
  <ignoredErrors>
    <ignoredError sqref="E8:F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3"/>
  <sheetViews>
    <sheetView showZeros="0" topLeftCell="A10" zoomScaleNormal="100" workbookViewId="0">
      <selection activeCell="D25" sqref="D25"/>
    </sheetView>
  </sheetViews>
  <sheetFormatPr defaultRowHeight="15.75"/>
  <cols>
    <col min="1" max="1" width="32" style="12" customWidth="1"/>
    <col min="2" max="4" width="15.625" style="12" customWidth="1"/>
    <col min="5" max="16384" width="9" style="12"/>
  </cols>
  <sheetData>
    <row r="1" spans="1:13" s="11" customFormat="1" ht="30.75" customHeight="1">
      <c r="A1" s="124" t="s">
        <v>121</v>
      </c>
      <c r="B1" s="124"/>
      <c r="C1" s="124"/>
      <c r="D1" s="124"/>
      <c r="E1" s="10"/>
      <c r="F1" s="10"/>
    </row>
    <row r="2" spans="1:13" ht="18.75" customHeight="1" thickBot="1">
      <c r="A2" s="25"/>
      <c r="B2" s="25"/>
      <c r="C2" s="25"/>
      <c r="D2" s="56" t="s">
        <v>38</v>
      </c>
      <c r="E2" s="17"/>
      <c r="F2" s="17"/>
      <c r="G2" s="17"/>
      <c r="H2" s="17"/>
      <c r="I2" s="17"/>
      <c r="J2" s="17"/>
      <c r="K2" s="17"/>
      <c r="L2" s="17"/>
      <c r="M2" s="17"/>
    </row>
    <row r="3" spans="1:13" ht="29.25" customHeight="1">
      <c r="A3" s="95" t="s">
        <v>39</v>
      </c>
      <c r="B3" s="96" t="s">
        <v>105</v>
      </c>
      <c r="C3" s="96" t="s">
        <v>106</v>
      </c>
      <c r="D3" s="97" t="s">
        <v>107</v>
      </c>
      <c r="E3" s="17"/>
      <c r="F3" s="17"/>
      <c r="G3" s="17"/>
      <c r="H3" s="17"/>
      <c r="I3" s="17"/>
      <c r="J3" s="17"/>
      <c r="K3" s="17"/>
      <c r="L3" s="17"/>
      <c r="M3" s="17"/>
    </row>
    <row r="4" spans="1:13" ht="33" customHeight="1">
      <c r="A4" s="98" t="s">
        <v>148</v>
      </c>
      <c r="B4" s="99">
        <v>67200</v>
      </c>
      <c r="C4" s="99"/>
      <c r="D4" s="100">
        <f>SUM(B4:C4)</f>
        <v>67200</v>
      </c>
      <c r="E4" s="17"/>
      <c r="F4" s="17"/>
      <c r="G4" s="17"/>
      <c r="H4" s="17"/>
      <c r="I4" s="17"/>
      <c r="J4" s="17"/>
      <c r="K4" s="17"/>
      <c r="L4" s="17"/>
      <c r="M4" s="17"/>
    </row>
    <row r="5" spans="1:13" ht="33" customHeight="1">
      <c r="A5" s="98" t="s">
        <v>149</v>
      </c>
      <c r="B5" s="99"/>
      <c r="C5" s="99"/>
      <c r="D5" s="100">
        <f t="shared" ref="D5:D11" si="0">SUM(B5:C5)</f>
        <v>0</v>
      </c>
      <c r="E5" s="17"/>
      <c r="F5" s="17"/>
      <c r="G5" s="17"/>
      <c r="H5" s="17"/>
      <c r="I5" s="17"/>
      <c r="J5" s="17"/>
      <c r="K5" s="17"/>
      <c r="L5" s="17"/>
      <c r="M5" s="17"/>
    </row>
    <row r="6" spans="1:13" ht="33" customHeight="1">
      <c r="A6" s="98" t="s">
        <v>150</v>
      </c>
      <c r="B6" s="99">
        <v>4000</v>
      </c>
      <c r="C6" s="99"/>
      <c r="D6" s="100">
        <f t="shared" si="0"/>
        <v>4000</v>
      </c>
      <c r="E6" s="17"/>
      <c r="F6" s="17"/>
      <c r="G6" s="17"/>
      <c r="H6" s="17"/>
      <c r="I6" s="17"/>
      <c r="J6" s="17"/>
      <c r="K6" s="17"/>
      <c r="L6" s="17"/>
      <c r="M6" s="17"/>
    </row>
    <row r="7" spans="1:13" ht="29.25" customHeight="1">
      <c r="A7" s="98" t="s">
        <v>151</v>
      </c>
      <c r="B7" s="99">
        <v>800</v>
      </c>
      <c r="C7" s="99"/>
      <c r="D7" s="100">
        <f t="shared" si="0"/>
        <v>800</v>
      </c>
      <c r="E7" s="17"/>
      <c r="F7" s="17"/>
      <c r="G7" s="17"/>
      <c r="H7" s="17"/>
      <c r="I7" s="17"/>
      <c r="J7" s="17"/>
      <c r="K7" s="17"/>
      <c r="L7" s="17"/>
      <c r="M7" s="17"/>
    </row>
    <row r="8" spans="1:13" ht="33" customHeight="1">
      <c r="A8" s="98" t="s">
        <v>152</v>
      </c>
      <c r="B8" s="99">
        <v>4500</v>
      </c>
      <c r="C8" s="99">
        <v>5500</v>
      </c>
      <c r="D8" s="100">
        <f t="shared" si="0"/>
        <v>10000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ht="33" customHeight="1">
      <c r="A9" s="98" t="s">
        <v>153</v>
      </c>
      <c r="B9" s="99"/>
      <c r="C9" s="99"/>
      <c r="D9" s="100">
        <f t="shared" si="0"/>
        <v>0</v>
      </c>
      <c r="E9" s="17"/>
      <c r="F9" s="17"/>
      <c r="G9" s="17"/>
      <c r="H9" s="17"/>
      <c r="I9" s="17"/>
      <c r="J9" s="17"/>
      <c r="K9" s="17"/>
      <c r="L9" s="17"/>
      <c r="M9" s="17"/>
    </row>
    <row r="10" spans="1:13" ht="33" customHeight="1">
      <c r="A10" s="98" t="s">
        <v>154</v>
      </c>
      <c r="B10" s="99"/>
      <c r="C10" s="99"/>
      <c r="D10" s="100">
        <f t="shared" si="0"/>
        <v>0</v>
      </c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33" customHeight="1">
      <c r="A11" s="98" t="s">
        <v>155</v>
      </c>
      <c r="B11" s="99"/>
      <c r="C11" s="99"/>
      <c r="D11" s="100">
        <f t="shared" si="0"/>
        <v>0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33" customHeight="1">
      <c r="A12" s="98"/>
      <c r="B12" s="99"/>
      <c r="C12" s="99"/>
      <c r="D12" s="100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33" customHeight="1">
      <c r="A13" s="98"/>
      <c r="B13" s="99"/>
      <c r="C13" s="99"/>
      <c r="D13" s="100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33" customHeight="1">
      <c r="A14" s="101" t="s">
        <v>156</v>
      </c>
      <c r="B14" s="99">
        <f>SUM(B4:B13)</f>
        <v>76500</v>
      </c>
      <c r="C14" s="99">
        <f>SUM(C4:C13)</f>
        <v>5500</v>
      </c>
      <c r="D14" s="100">
        <f>SUM(D4:D13)</f>
        <v>82000</v>
      </c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33" customHeight="1">
      <c r="A15" s="98" t="s">
        <v>157</v>
      </c>
      <c r="B15" s="99"/>
      <c r="C15" s="99">
        <v>148</v>
      </c>
      <c r="D15" s="100">
        <f>SUM(B15:C15)</f>
        <v>148</v>
      </c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33" customHeight="1">
      <c r="A16" s="98" t="s">
        <v>166</v>
      </c>
      <c r="B16" s="99"/>
      <c r="C16" s="99">
        <v>17600</v>
      </c>
      <c r="D16" s="100">
        <f>SUM(B16:C16)</f>
        <v>17600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33" customHeight="1">
      <c r="A17" s="98" t="s">
        <v>158</v>
      </c>
      <c r="B17" s="99"/>
      <c r="C17" s="99">
        <v>17600</v>
      </c>
      <c r="D17" s="100">
        <f>SUM(B17:C17)</f>
        <v>17600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33" customHeight="1">
      <c r="A18" s="98" t="s">
        <v>165</v>
      </c>
      <c r="B18" s="99"/>
      <c r="C18" s="99">
        <v>9058</v>
      </c>
      <c r="D18" s="100">
        <f>SUM(B18:C18)</f>
        <v>9058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33" customHeight="1">
      <c r="A19" s="98"/>
      <c r="B19" s="99"/>
      <c r="C19" s="99"/>
      <c r="D19" s="100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33" customHeight="1">
      <c r="A20" s="98"/>
      <c r="B20" s="99"/>
      <c r="C20" s="99"/>
      <c r="D20" s="100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33" customHeight="1">
      <c r="A21" s="102"/>
      <c r="B21" s="99"/>
      <c r="C21" s="99"/>
      <c r="D21" s="100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33" customHeight="1" thickBot="1">
      <c r="A22" s="103" t="s">
        <v>160</v>
      </c>
      <c r="B22" s="105">
        <f>B14+B15+B16+B18</f>
        <v>76500</v>
      </c>
      <c r="C22" s="105">
        <f>C14+C15+C16+C18</f>
        <v>32306</v>
      </c>
      <c r="D22" s="104">
        <f>D14+D15+D16+D18</f>
        <v>108806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</sheetData>
  <mergeCells count="1">
    <mergeCell ref="A1:D1"/>
  </mergeCells>
  <phoneticPr fontId="2" type="noConversion"/>
  <printOptions horizontalCentered="1"/>
  <pageMargins left="0.8" right="0.75" top="0.71" bottom="0.59055118110236227" header="0.19685039370078741" footer="0.31496062992125984"/>
  <pageSetup paperSize="9" firstPageNumber="9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41"/>
  <sheetViews>
    <sheetView zoomScaleNormal="100" workbookViewId="0">
      <selection activeCell="D25" sqref="D25"/>
    </sheetView>
  </sheetViews>
  <sheetFormatPr defaultRowHeight="15.75"/>
  <cols>
    <col min="1" max="1" width="37.75" style="12" customWidth="1"/>
    <col min="2" max="4" width="14.125" style="12" customWidth="1"/>
    <col min="5" max="5" width="11.625" style="12" bestFit="1" customWidth="1"/>
    <col min="6" max="16384" width="9" style="12"/>
  </cols>
  <sheetData>
    <row r="1" spans="1:13" s="11" customFormat="1" ht="30.75" customHeight="1">
      <c r="A1" s="124" t="s">
        <v>122</v>
      </c>
      <c r="B1" s="124"/>
      <c r="C1" s="124"/>
      <c r="D1" s="124"/>
    </row>
    <row r="2" spans="1:13" ht="18.75" customHeight="1" thickBot="1">
      <c r="A2" s="25"/>
      <c r="B2" s="57"/>
      <c r="C2" s="57"/>
      <c r="D2" s="56" t="s">
        <v>38</v>
      </c>
      <c r="E2" s="17"/>
      <c r="F2" s="17"/>
      <c r="G2" s="17"/>
      <c r="H2" s="17"/>
      <c r="I2" s="17"/>
      <c r="J2" s="17"/>
      <c r="K2" s="17"/>
      <c r="L2" s="17"/>
      <c r="M2" s="17"/>
    </row>
    <row r="3" spans="1:13" ht="29.25" customHeight="1">
      <c r="A3" s="28" t="s">
        <v>68</v>
      </c>
      <c r="B3" s="73" t="s">
        <v>105</v>
      </c>
      <c r="C3" s="73" t="s">
        <v>106</v>
      </c>
      <c r="D3" s="74" t="s">
        <v>107</v>
      </c>
      <c r="E3" s="17"/>
      <c r="F3" s="17"/>
      <c r="G3" s="17"/>
      <c r="H3" s="17"/>
      <c r="I3" s="17"/>
      <c r="J3" s="17"/>
      <c r="K3" s="17"/>
      <c r="L3" s="17"/>
      <c r="M3" s="17"/>
    </row>
    <row r="4" spans="1:13" ht="17.100000000000001" customHeight="1">
      <c r="A4" s="92" t="s">
        <v>124</v>
      </c>
      <c r="B4" s="72"/>
      <c r="C4" s="72"/>
      <c r="D4" s="93">
        <f>SUM(B4:C4)</f>
        <v>0</v>
      </c>
      <c r="E4" s="17"/>
      <c r="F4" s="17"/>
      <c r="G4" s="17"/>
      <c r="H4" s="17"/>
      <c r="I4" s="17"/>
      <c r="J4" s="17"/>
      <c r="K4" s="17"/>
      <c r="L4" s="17"/>
      <c r="M4" s="17"/>
    </row>
    <row r="5" spans="1:13" ht="17.100000000000001" customHeight="1">
      <c r="A5" s="58" t="s">
        <v>125</v>
      </c>
      <c r="B5" s="26"/>
      <c r="C5" s="26"/>
      <c r="D5" s="93">
        <f t="shared" ref="D5:D38" si="0">SUM(B5:C5)</f>
        <v>0</v>
      </c>
      <c r="E5" s="17"/>
      <c r="F5" s="17"/>
      <c r="G5" s="17"/>
      <c r="H5" s="17"/>
      <c r="I5" s="17"/>
      <c r="J5" s="17"/>
      <c r="K5" s="17"/>
      <c r="L5" s="17"/>
      <c r="M5" s="17"/>
    </row>
    <row r="6" spans="1:13" ht="17.100000000000001" customHeight="1">
      <c r="A6" s="58" t="s">
        <v>126</v>
      </c>
      <c r="B6" s="26"/>
      <c r="C6" s="26">
        <v>105</v>
      </c>
      <c r="D6" s="93">
        <f t="shared" si="0"/>
        <v>105</v>
      </c>
      <c r="E6" s="17"/>
      <c r="F6" s="17"/>
      <c r="G6" s="17"/>
      <c r="H6" s="17"/>
      <c r="I6" s="17"/>
      <c r="J6" s="17"/>
      <c r="K6" s="17"/>
      <c r="L6" s="17"/>
      <c r="M6" s="17"/>
    </row>
    <row r="7" spans="1:13" ht="17.100000000000001" customHeight="1">
      <c r="A7" s="29" t="s">
        <v>144</v>
      </c>
      <c r="B7" s="26"/>
      <c r="C7" s="26">
        <v>105</v>
      </c>
      <c r="D7" s="93">
        <f t="shared" si="0"/>
        <v>105</v>
      </c>
      <c r="E7" s="17"/>
      <c r="F7" s="17"/>
      <c r="G7" s="17"/>
      <c r="H7" s="17"/>
      <c r="I7" s="17"/>
      <c r="J7" s="17"/>
      <c r="K7" s="17"/>
      <c r="L7" s="17"/>
      <c r="M7" s="17"/>
    </row>
    <row r="8" spans="1:13" ht="17.100000000000001" customHeight="1">
      <c r="A8" s="29" t="s">
        <v>146</v>
      </c>
      <c r="B8" s="26"/>
      <c r="C8" s="26">
        <v>105</v>
      </c>
      <c r="D8" s="93">
        <f t="shared" si="0"/>
        <v>105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ht="17.100000000000001" customHeight="1">
      <c r="A9" s="58" t="s">
        <v>127</v>
      </c>
      <c r="B9" s="26"/>
      <c r="C9" s="26"/>
      <c r="D9" s="93">
        <f t="shared" si="0"/>
        <v>0</v>
      </c>
      <c r="E9" s="17"/>
      <c r="F9" s="17"/>
      <c r="G9" s="17"/>
      <c r="H9" s="17"/>
      <c r="I9" s="17"/>
      <c r="J9" s="17"/>
      <c r="K9" s="17"/>
      <c r="L9" s="17"/>
      <c r="M9" s="17"/>
    </row>
    <row r="10" spans="1:13" ht="17.100000000000001" customHeight="1">
      <c r="A10" s="58" t="s">
        <v>128</v>
      </c>
      <c r="B10" s="26">
        <f>SUM(B11,B16,B18,B19)</f>
        <v>46700</v>
      </c>
      <c r="C10" s="26">
        <f>SUM(C11,C16,C18,C19)</f>
        <v>30759</v>
      </c>
      <c r="D10" s="93">
        <f t="shared" si="0"/>
        <v>77459</v>
      </c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7.100000000000001" customHeight="1">
      <c r="A11" s="29" t="s">
        <v>143</v>
      </c>
      <c r="B11" s="26">
        <f>SUM(B14:B15)</f>
        <v>38700</v>
      </c>
      <c r="C11" s="26">
        <f>SUM(C12:C15)</f>
        <v>25259</v>
      </c>
      <c r="D11" s="93">
        <f>SUM(B11:C11)</f>
        <v>63959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7.100000000000001" customHeight="1">
      <c r="A12" s="29" t="s">
        <v>145</v>
      </c>
      <c r="B12" s="26"/>
      <c r="C12" s="26">
        <v>14600</v>
      </c>
      <c r="D12" s="93">
        <f t="shared" si="0"/>
        <v>14600</v>
      </c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7.100000000000001" customHeight="1">
      <c r="A13" s="29" t="s">
        <v>162</v>
      </c>
      <c r="B13" s="26"/>
      <c r="C13" s="26">
        <v>3000</v>
      </c>
      <c r="D13" s="93">
        <f t="shared" si="0"/>
        <v>3000</v>
      </c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17.100000000000001" customHeight="1">
      <c r="A14" s="59" t="s">
        <v>32</v>
      </c>
      <c r="B14" s="26">
        <v>38700</v>
      </c>
      <c r="C14" s="26">
        <f>1991+2345+300+3000</f>
        <v>7636</v>
      </c>
      <c r="D14" s="93">
        <f t="shared" si="0"/>
        <v>46336</v>
      </c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17.100000000000001" customHeight="1">
      <c r="A15" s="59" t="s">
        <v>159</v>
      </c>
      <c r="B15" s="26"/>
      <c r="C15" s="26">
        <v>23</v>
      </c>
      <c r="D15" s="93">
        <f t="shared" si="0"/>
        <v>23</v>
      </c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17.100000000000001" customHeight="1">
      <c r="A16" s="29" t="s">
        <v>33</v>
      </c>
      <c r="B16" s="26">
        <f>+B17</f>
        <v>3500</v>
      </c>
      <c r="C16" s="26"/>
      <c r="D16" s="93">
        <f t="shared" si="0"/>
        <v>3500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17.100000000000001" customHeight="1">
      <c r="A17" s="59" t="s">
        <v>34</v>
      </c>
      <c r="B17" s="26">
        <v>3500</v>
      </c>
      <c r="C17" s="26"/>
      <c r="D17" s="93">
        <f t="shared" si="0"/>
        <v>3500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7.100000000000001" customHeight="1">
      <c r="A18" s="29" t="s">
        <v>35</v>
      </c>
      <c r="B18" s="26"/>
      <c r="C18" s="26"/>
      <c r="D18" s="93">
        <f t="shared" si="0"/>
        <v>0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7.100000000000001" customHeight="1">
      <c r="A19" s="29" t="s">
        <v>36</v>
      </c>
      <c r="B19" s="26">
        <f>+B20</f>
        <v>4500</v>
      </c>
      <c r="C19" s="26">
        <f>+C20</f>
        <v>5500</v>
      </c>
      <c r="D19" s="93">
        <f t="shared" si="0"/>
        <v>10000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7.100000000000001" customHeight="1">
      <c r="A20" s="60" t="s">
        <v>37</v>
      </c>
      <c r="B20" s="26">
        <v>4500</v>
      </c>
      <c r="C20" s="26">
        <v>5500</v>
      </c>
      <c r="D20" s="93">
        <f t="shared" si="0"/>
        <v>10000</v>
      </c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17.100000000000001" customHeight="1">
      <c r="A21" s="61" t="s">
        <v>129</v>
      </c>
      <c r="B21" s="26"/>
      <c r="C21" s="26"/>
      <c r="D21" s="93">
        <f t="shared" si="0"/>
        <v>0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17.100000000000001" customHeight="1">
      <c r="A22" s="90" t="s">
        <v>130</v>
      </c>
      <c r="B22" s="26"/>
      <c r="C22" s="26"/>
      <c r="D22" s="93">
        <f t="shared" si="0"/>
        <v>0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7.100000000000001" customHeight="1">
      <c r="A23" s="61" t="s">
        <v>131</v>
      </c>
      <c r="B23" s="26">
        <f>SUM(B24)</f>
        <v>0</v>
      </c>
      <c r="C23" s="26"/>
      <c r="D23" s="93">
        <f t="shared" si="0"/>
        <v>0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7.100000000000001" customHeight="1">
      <c r="A24" s="59" t="s">
        <v>133</v>
      </c>
      <c r="B24" s="26">
        <f>+B25</f>
        <v>0</v>
      </c>
      <c r="C24" s="26"/>
      <c r="D24" s="93">
        <f t="shared" si="0"/>
        <v>0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7.100000000000001" customHeight="1">
      <c r="A25" s="59" t="s">
        <v>135</v>
      </c>
      <c r="B25" s="26"/>
      <c r="C25" s="26"/>
      <c r="D25" s="93">
        <f t="shared" si="0"/>
        <v>0</v>
      </c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17.100000000000001" customHeight="1">
      <c r="A26" s="61" t="s">
        <v>147</v>
      </c>
      <c r="B26" s="26"/>
      <c r="C26" s="26"/>
      <c r="D26" s="93">
        <f t="shared" si="0"/>
        <v>0</v>
      </c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7.100000000000001" customHeight="1">
      <c r="A27" s="90" t="s">
        <v>132</v>
      </c>
      <c r="B27" s="26"/>
      <c r="C27" s="89"/>
      <c r="D27" s="93">
        <f t="shared" si="0"/>
        <v>0</v>
      </c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17.100000000000001" customHeight="1">
      <c r="A28" s="61" t="s">
        <v>137</v>
      </c>
      <c r="B28" s="26">
        <f>SUM(B29:B29)</f>
        <v>0</v>
      </c>
      <c r="C28" s="26">
        <f>SUM(C29:C29)</f>
        <v>20</v>
      </c>
      <c r="D28" s="93">
        <f t="shared" si="0"/>
        <v>20</v>
      </c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17.100000000000001" customHeight="1">
      <c r="A29" s="59" t="s">
        <v>134</v>
      </c>
      <c r="B29" s="26">
        <f>SUM(B30)</f>
        <v>0</v>
      </c>
      <c r="C29" s="26">
        <f>SUM(C30)</f>
        <v>20</v>
      </c>
      <c r="D29" s="93">
        <f t="shared" si="0"/>
        <v>20</v>
      </c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7.100000000000001" customHeight="1">
      <c r="A30" s="59" t="s">
        <v>136</v>
      </c>
      <c r="B30" s="26"/>
      <c r="C30" s="26">
        <v>20</v>
      </c>
      <c r="D30" s="93">
        <f t="shared" si="0"/>
        <v>20</v>
      </c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7.100000000000001" customHeight="1">
      <c r="A31" s="90" t="s">
        <v>141</v>
      </c>
      <c r="B31" s="26">
        <f>SUM(B32)</f>
        <v>9800</v>
      </c>
      <c r="C31" s="26">
        <f>SUM(C32)</f>
        <v>0</v>
      </c>
      <c r="D31" s="93">
        <f t="shared" si="0"/>
        <v>9800</v>
      </c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17.100000000000001" customHeight="1">
      <c r="A32" s="59" t="s">
        <v>139</v>
      </c>
      <c r="B32" s="26">
        <f>SUM(B33)</f>
        <v>9800</v>
      </c>
      <c r="C32" s="26">
        <f>SUM(C33)</f>
        <v>0</v>
      </c>
      <c r="D32" s="93">
        <f t="shared" si="0"/>
        <v>9800</v>
      </c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7.100000000000001" customHeight="1">
      <c r="A33" s="59" t="s">
        <v>140</v>
      </c>
      <c r="B33" s="26">
        <v>9800</v>
      </c>
      <c r="C33" s="26"/>
      <c r="D33" s="93">
        <f t="shared" si="0"/>
        <v>9800</v>
      </c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7.100000000000001" customHeight="1">
      <c r="A34" s="91" t="s">
        <v>138</v>
      </c>
      <c r="B34" s="26">
        <f>SUM(B4,B5,B6,B9,B10,B21,B22,B23,B26,B27,B28,B31)</f>
        <v>56500</v>
      </c>
      <c r="C34" s="26">
        <f>SUM(C4,C5,C6,C9,C10,C21,C22,C23,C26,C27,C28,C31)</f>
        <v>30884</v>
      </c>
      <c r="D34" s="93">
        <f>SUM(D4,D5,D6,D9,D10,D21,D22,D23,D26,D27,D28,D31)</f>
        <v>87384</v>
      </c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7.100000000000001" customHeight="1">
      <c r="A35" s="61" t="s">
        <v>142</v>
      </c>
      <c r="B35" s="26">
        <f>SUM(B36:B37)</f>
        <v>20080</v>
      </c>
      <c r="C35" s="26">
        <f>SUM(C36:C37)</f>
        <v>0</v>
      </c>
      <c r="D35" s="93">
        <f>SUM(B35:C35)</f>
        <v>20080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7.100000000000001" customHeight="1">
      <c r="A36" s="59" t="s">
        <v>104</v>
      </c>
      <c r="B36" s="62">
        <v>20000</v>
      </c>
      <c r="C36" s="62"/>
      <c r="D36" s="93">
        <f t="shared" si="0"/>
        <v>20000</v>
      </c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7.100000000000001" customHeight="1">
      <c r="A37" s="106" t="s">
        <v>163</v>
      </c>
      <c r="B37" s="107">
        <v>80</v>
      </c>
      <c r="C37" s="107"/>
      <c r="D37" s="93">
        <f t="shared" si="0"/>
        <v>80</v>
      </c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7.100000000000001" customHeight="1">
      <c r="A38" s="61" t="s">
        <v>164</v>
      </c>
      <c r="B38" s="107">
        <v>8978</v>
      </c>
      <c r="C38" s="107">
        <f>-1991-2345-300-3000</f>
        <v>-7636</v>
      </c>
      <c r="D38" s="93">
        <f t="shared" si="0"/>
        <v>1342</v>
      </c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7.100000000000001" customHeight="1" thickBot="1">
      <c r="A39" s="63" t="s">
        <v>161</v>
      </c>
      <c r="B39" s="27">
        <f>SUM(B34,B35,B38)</f>
        <v>85558</v>
      </c>
      <c r="C39" s="27">
        <f t="shared" ref="C39:D39" si="1">SUM(C34,C35,C38)</f>
        <v>23248</v>
      </c>
      <c r="D39" s="94">
        <f t="shared" si="1"/>
        <v>108806</v>
      </c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37.5" customHeight="1">
      <c r="A40" s="125"/>
      <c r="B40" s="125"/>
      <c r="C40" s="125"/>
      <c r="D40" s="125"/>
      <c r="E40" s="17"/>
      <c r="F40" s="17"/>
      <c r="G40" s="17"/>
      <c r="H40" s="17"/>
      <c r="I40" s="17"/>
      <c r="J40" s="17"/>
      <c r="K40" s="17"/>
      <c r="L40" s="17"/>
      <c r="M40" s="17"/>
    </row>
    <row r="41" spans="1:1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</sheetData>
  <mergeCells count="2">
    <mergeCell ref="A1:D1"/>
    <mergeCell ref="A40:D40"/>
  </mergeCells>
  <phoneticPr fontId="2" type="noConversion"/>
  <printOptions horizontalCentered="1"/>
  <pageMargins left="0.8" right="0.75" top="0.71" bottom="0.59055118110236227" header="0.19685039370078741" footer="0.31496062992125984"/>
  <pageSetup paperSize="9" firstPageNumber="10" orientation="portrait" useFirstPageNumber="1" r:id="rId1"/>
  <headerFooter scaleWithDoc="0" alignWithMargins="0"/>
  <ignoredErrors>
    <ignoredError sqref="D34" formula="1"/>
    <ignoredError sqref="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本级收预</vt:lpstr>
      <vt:lpstr>本级支预</vt:lpstr>
      <vt:lpstr>本级平衡</vt:lpstr>
      <vt:lpstr>本级基收预</vt:lpstr>
      <vt:lpstr>本级基支预</vt:lpstr>
      <vt:lpstr>Sheet1</vt:lpstr>
      <vt:lpstr>本级基支预!Print_Area</vt:lpstr>
      <vt:lpstr>本级收预!Print_Area</vt:lpstr>
      <vt:lpstr>本级支预!Print_Area</vt:lpstr>
      <vt:lpstr>本级支预!Print_Titles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胡锴</cp:lastModifiedBy>
  <cp:lastPrinted>2018-11-02T08:32:58Z</cp:lastPrinted>
  <dcterms:created xsi:type="dcterms:W3CDTF">2017-12-15T07:46:44Z</dcterms:created>
  <dcterms:modified xsi:type="dcterms:W3CDTF">2018-12-28T09:00:05Z</dcterms:modified>
</cp:coreProperties>
</file>