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921" firstSheet="20" activeTab="31"/>
  </bookViews>
  <sheets>
    <sheet name="23一般公共预算收入执行" sheetId="1" r:id="rId1"/>
    <sheet name="23一般公共预算支出执行" sheetId="2" r:id="rId2"/>
    <sheet name="23一般公共预算支出执行（本级） " sheetId="35" state="hidden" r:id="rId3"/>
    <sheet name="23一般公共预算平衡" sheetId="17" state="hidden" r:id="rId4"/>
    <sheet name="23基金收入执行" sheetId="3" r:id="rId5"/>
    <sheet name="23基金支出执行" sheetId="4" r:id="rId6"/>
    <sheet name="23国资收入执行" sheetId="25" r:id="rId7"/>
    <sheet name="23国资支出执行 " sheetId="34" r:id="rId8"/>
    <sheet name="23社保基金执行" sheetId="13" r:id="rId9"/>
    <sheet name="24一般公共预算收入预算" sheetId="6" r:id="rId10"/>
    <sheet name="24一般公共预算支出执行" sheetId="7" r:id="rId11"/>
    <sheet name="24一般公共预算支出执行 (本级)" sheetId="36" r:id="rId12"/>
    <sheet name="24一般公共预算平衡" sheetId="8" r:id="rId13"/>
    <sheet name="24一般支预明细" sheetId="26" r:id="rId14"/>
    <sheet name="24一般公共预算基本支出" sheetId="28" r:id="rId15"/>
    <sheet name="24一般公共预算转移支付" sheetId="45" r:id="rId16"/>
    <sheet name="24基金收入预算" sheetId="9" r:id="rId17"/>
    <sheet name="24基金支出预算" sheetId="16" r:id="rId18"/>
    <sheet name="24基金支出预算 (本级)" sheetId="37" r:id="rId19"/>
    <sheet name="24国资收支预算" sheetId="22" state="hidden" r:id="rId20"/>
    <sheet name="24基支预-明细" sheetId="27" r:id="rId21"/>
    <sheet name="24基金转移支付" sheetId="41" r:id="rId22"/>
    <sheet name="24国资收入预算 " sheetId="39" r:id="rId23"/>
    <sheet name="24国资支出预算 " sheetId="38" r:id="rId24"/>
    <sheet name="24国资支出预算  (本级)" sheetId="40" r:id="rId25"/>
    <sheet name="24国资转移支付" sheetId="42" r:id="rId26"/>
    <sheet name="24社保预算" sheetId="12" state="hidden" r:id="rId27"/>
    <sheet name="24社保收入预算 " sheetId="43" r:id="rId28"/>
    <sheet name="24社保支出预算 " sheetId="44" r:id="rId29"/>
    <sheet name="24一般债务" sheetId="30" r:id="rId30"/>
    <sheet name="24专项债务" sheetId="31" r:id="rId31"/>
    <sheet name="24三公" sheetId="29" r:id="rId32"/>
    <sheet name="24部门预算简表 " sheetId="33" state="hidden" r:id="rId33"/>
    <sheet name="24重点项目" sheetId="32" state="hidden" r:id="rId34"/>
  </sheets>
  <externalReferences>
    <externalReference r:id="rId35"/>
    <externalReference r:id="rId36"/>
  </externalReferences>
  <definedNames>
    <definedName name="_xlnm._FilterDatabase" localSheetId="13" hidden="1">'24一般支预明细'!$A$4:$HJ$275</definedName>
    <definedName name="_" localSheetId="3">#REF!</definedName>
    <definedName name="_" localSheetId="6">#REF!</definedName>
    <definedName name="_" localSheetId="8">#REF!</definedName>
    <definedName name="_" localSheetId="17">#REF!</definedName>
    <definedName name="_">#REF!</definedName>
    <definedName name="_6_其他" localSheetId="3">#REF!</definedName>
    <definedName name="_6_其他" localSheetId="6">#REF!</definedName>
    <definedName name="_6_其他" localSheetId="8">#REF!</definedName>
    <definedName name="_6_其他" localSheetId="17">#REF!</definedName>
    <definedName name="_6_其他" localSheetId="12">#REF!</definedName>
    <definedName name="_6_其他">#REF!</definedName>
    <definedName name="_Order1" hidden="1">255</definedName>
    <definedName name="_Order2" hidden="1">255</definedName>
    <definedName name="BM8_SelectZBM.BM8_ZBMChangeKMM" localSheetId="6">[1]!BM8_SelectZBM.BM8_ZBMChangeKMM</definedName>
    <definedName name="BM8_SelectZBM.BM8_ZBMChangeKMM">[1]!BM8_SelectZBM.BM8_ZBMChangeKMM</definedName>
    <definedName name="BM8_SelectZBM.BM8_ZBMminusOption" localSheetId="6">[1]!BM8_SelectZBM.BM8_ZBMminusOption</definedName>
    <definedName name="BM8_SelectZBM.BM8_ZBMminusOption">[1]!BM8_SelectZBM.BM8_ZBMminusOption</definedName>
    <definedName name="BM8_SelectZBM.BM8_ZBMSumOption" localSheetId="6">[1]!BM8_SelectZBM.BM8_ZBMSumOption</definedName>
    <definedName name="BM8_SelectZBM.BM8_ZBMSumOption">[1]!BM8_SelectZBM.BM8_ZBMSumOption</definedName>
    <definedName name="d" localSheetId="3">#REF!</definedName>
    <definedName name="d" localSheetId="6">#REF!</definedName>
    <definedName name="d" localSheetId="8">#REF!</definedName>
    <definedName name="d" localSheetId="17">#REF!</definedName>
    <definedName name="d" localSheetId="12">#REF!</definedName>
    <definedName name="d">#REF!</definedName>
    <definedName name="Database" localSheetId="3" hidden="1">#REF!</definedName>
    <definedName name="Database" localSheetId="0" hidden="1">#REF!</definedName>
    <definedName name="Database" localSheetId="6" hidden="1">#REF!</definedName>
    <definedName name="Database" localSheetId="8" hidden="1">#REF!</definedName>
    <definedName name="Database" localSheetId="17" hidden="1">#REF!</definedName>
    <definedName name="Database" localSheetId="9" hidden="1">#REF!</definedName>
    <definedName name="Database" localSheetId="10" hidden="1">#REF!</definedName>
    <definedName name="Database" hidden="1">#REF!</definedName>
    <definedName name="jhvgh" localSheetId="3">#REF!</definedName>
    <definedName name="jhvgh" localSheetId="6">#REF!</definedName>
    <definedName name="jhvgh" localSheetId="8">#REF!</definedName>
    <definedName name="jhvgh" localSheetId="17">#REF!</definedName>
    <definedName name="jhvgh" localSheetId="12">#REF!</definedName>
    <definedName name="jhvgh">#REF!</definedName>
    <definedName name="_xlnm.Print_Area" localSheetId="26">'24社保预算'!$A$1:$D$24</definedName>
    <definedName name="_xlnm.Print_Area" localSheetId="4">'23基金收入执行'!$A$1:$E$24</definedName>
    <definedName name="_xlnm.Print_Area" localSheetId="5">'23基金支出执行'!$A$1:$D$24</definedName>
    <definedName name="_xlnm.Print_Area" localSheetId="3">'23一般公共预算平衡'!$A$1:$D$25</definedName>
    <definedName name="_xlnm.Print_Area" localSheetId="0">'23一般公共预算收入执行'!$A$1:$E$56</definedName>
    <definedName name="_xlnm.Print_Area" localSheetId="1">'23一般公共预算支出执行'!$A$1:$E$31</definedName>
    <definedName name="_xlnm.Print_Area" localSheetId="8">'23社保基金执行'!$A$1:$D$24</definedName>
    <definedName name="_xlnm.Print_Area" localSheetId="16">'24基金收入预算'!$A$1:$D$24</definedName>
    <definedName name="_xlnm.Print_Area" localSheetId="17">'24基金支出预算'!$A$1:$D$24</definedName>
    <definedName name="_xlnm.Print_Area" localSheetId="12">'24一般公共预算平衡'!$A$1:$D$28</definedName>
    <definedName name="_xlnm.Print_Area" localSheetId="9">'24一般公共预算收入预算'!$A$1:$D$43</definedName>
    <definedName name="_xlnm.Print_Area" localSheetId="10">'24一般公共预算支出执行'!$A$1:$E$31</definedName>
    <definedName name="_xlnm.Print_Area" localSheetId="19">'24国资收支预算'!$A$1:$D$24</definedName>
    <definedName name="_xlnm.Print_Area" hidden="1">#N/A</definedName>
    <definedName name="_xlnm.Print_Titles" localSheetId="5">'23基金支出执行'!$1:$3</definedName>
    <definedName name="_xlnm.Print_Titles" localSheetId="0">'23一般公共预算收入执行'!$A:$A,'23一般公共预算收入执行'!$1:$3</definedName>
    <definedName name="_xlnm.Print_Titles" localSheetId="10">'24一般公共预算支出执行'!$A:$A,'24一般公共预算支出执行'!$1:$3</definedName>
    <definedName name="_xlnm.Print_Titles" hidden="1">#N/A</definedName>
    <definedName name="QUERY2" localSheetId="3">#REF!</definedName>
    <definedName name="QUERY2" localSheetId="6">#REF!</definedName>
    <definedName name="QUERY2" localSheetId="8">#REF!</definedName>
    <definedName name="QUERY2" localSheetId="17">#REF!</definedName>
    <definedName name="QUERY2">#REF!</definedName>
    <definedName name="本级支执222" localSheetId="3">#REF!</definedName>
    <definedName name="本级支执222" localSheetId="6">#REF!</definedName>
    <definedName name="本级支执222" localSheetId="8">#REF!</definedName>
    <definedName name="本级支执222" localSheetId="17">#REF!</definedName>
    <definedName name="本级支执222">#REF!</definedName>
    <definedName name="陈伟" localSheetId="6">#REF!</definedName>
    <definedName name="陈伟">#REF!</definedName>
    <definedName name="大通湖支出" localSheetId="3">#REF!</definedName>
    <definedName name="大通湖支出" localSheetId="6">#REF!</definedName>
    <definedName name="大通湖支出" localSheetId="8">#REF!</definedName>
    <definedName name="大通湖支出" localSheetId="17">#REF!</definedName>
    <definedName name="大通湖支出">#REF!</definedName>
    <definedName name="地区名称" localSheetId="3">#REF!</definedName>
    <definedName name="地区名称" localSheetId="6">#REF!</definedName>
    <definedName name="地区名称" localSheetId="8">#REF!</definedName>
    <definedName name="地区名称" localSheetId="17">#REF!</definedName>
    <definedName name="地区名称">#REF!</definedName>
    <definedName name="工" localSheetId="3">#REF!</definedName>
    <definedName name="工" localSheetId="6">#REF!</definedName>
    <definedName name="工" localSheetId="8">#REF!</definedName>
    <definedName name="工" localSheetId="17">#REF!</definedName>
    <definedName name="工">#REF!</definedName>
    <definedName name="购车" localSheetId="3">#REF!</definedName>
    <definedName name="购车" localSheetId="6">#REF!</definedName>
    <definedName name="购车" localSheetId="8">#REF!</definedName>
    <definedName name="购车" localSheetId="17">#REF!</definedName>
    <definedName name="购车">#REF!</definedName>
    <definedName name="胡局长汇报修改" localSheetId="6">#REF!</definedName>
    <definedName name="胡局长汇报修改">#REF!</definedName>
    <definedName name="汇率" localSheetId="3">#REF!</definedName>
    <definedName name="汇率" localSheetId="6">#REF!</definedName>
    <definedName name="汇率" localSheetId="8">#REF!</definedName>
    <definedName name="汇率" localSheetId="17">#REF!</definedName>
    <definedName name="汇率">#REF!</definedName>
    <definedName name="生产列1" localSheetId="3">#REF!</definedName>
    <definedName name="生产列1" localSheetId="6">#REF!</definedName>
    <definedName name="生产列1" localSheetId="8">#REF!</definedName>
    <definedName name="生产列1" localSheetId="17">#REF!</definedName>
    <definedName name="生产列1">#REF!</definedName>
    <definedName name="生产列11" localSheetId="3">#REF!</definedName>
    <definedName name="生产列11" localSheetId="6">#REF!</definedName>
    <definedName name="生产列11" localSheetId="8">#REF!</definedName>
    <definedName name="生产列11" localSheetId="17">#REF!</definedName>
    <definedName name="生产列11">#REF!</definedName>
    <definedName name="生产列15" localSheetId="3">#REF!</definedName>
    <definedName name="生产列15" localSheetId="6">#REF!</definedName>
    <definedName name="生产列15" localSheetId="8">#REF!</definedName>
    <definedName name="生产列15" localSheetId="17">#REF!</definedName>
    <definedName name="生产列15">#REF!</definedName>
    <definedName name="生产列16" localSheetId="3">#REF!</definedName>
    <definedName name="生产列16" localSheetId="6">#REF!</definedName>
    <definedName name="生产列16" localSheetId="8">#REF!</definedName>
    <definedName name="生产列16" localSheetId="17">#REF!</definedName>
    <definedName name="生产列16">#REF!</definedName>
    <definedName name="生产列17" localSheetId="3">#REF!</definedName>
    <definedName name="生产列17" localSheetId="6">#REF!</definedName>
    <definedName name="生产列17" localSheetId="8">#REF!</definedName>
    <definedName name="生产列17" localSheetId="17">#REF!</definedName>
    <definedName name="生产列17">#REF!</definedName>
    <definedName name="生产列19" localSheetId="3">#REF!</definedName>
    <definedName name="生产列19" localSheetId="6">#REF!</definedName>
    <definedName name="生产列19" localSheetId="8">#REF!</definedName>
    <definedName name="生产列19" localSheetId="17">#REF!</definedName>
    <definedName name="生产列19">#REF!</definedName>
    <definedName name="生产列2" localSheetId="3">#REF!</definedName>
    <definedName name="生产列2" localSheetId="6">#REF!</definedName>
    <definedName name="生产列2" localSheetId="8">#REF!</definedName>
    <definedName name="生产列2" localSheetId="17">#REF!</definedName>
    <definedName name="生产列2">#REF!</definedName>
    <definedName name="生产列20" localSheetId="3">#REF!</definedName>
    <definedName name="生产列20" localSheetId="6">#REF!</definedName>
    <definedName name="生产列20" localSheetId="8">#REF!</definedName>
    <definedName name="生产列20" localSheetId="17">#REF!</definedName>
    <definedName name="生产列20">#REF!</definedName>
    <definedName name="生产列3" localSheetId="3">#REF!</definedName>
    <definedName name="生产列3" localSheetId="6">#REF!</definedName>
    <definedName name="生产列3" localSheetId="8">#REF!</definedName>
    <definedName name="生产列3" localSheetId="17">#REF!</definedName>
    <definedName name="生产列3">#REF!</definedName>
    <definedName name="生产列4" localSheetId="3">#REF!</definedName>
    <definedName name="生产列4" localSheetId="6">#REF!</definedName>
    <definedName name="生产列4" localSheetId="8">#REF!</definedName>
    <definedName name="生产列4" localSheetId="17">#REF!</definedName>
    <definedName name="生产列4">#REF!</definedName>
    <definedName name="生产列5" localSheetId="3">#REF!</definedName>
    <definedName name="生产列5" localSheetId="6">#REF!</definedName>
    <definedName name="生产列5" localSheetId="8">#REF!</definedName>
    <definedName name="生产列5" localSheetId="17">#REF!</definedName>
    <definedName name="生产列5">#REF!</definedName>
    <definedName name="生产列6" localSheetId="3">#REF!</definedName>
    <definedName name="生产列6" localSheetId="6">#REF!</definedName>
    <definedName name="生产列6" localSheetId="8">#REF!</definedName>
    <definedName name="生产列6" localSheetId="17">#REF!</definedName>
    <definedName name="生产列6">#REF!</definedName>
    <definedName name="生产列7" localSheetId="3">#REF!</definedName>
    <definedName name="生产列7" localSheetId="6">#REF!</definedName>
    <definedName name="生产列7" localSheetId="8">#REF!</definedName>
    <definedName name="生产列7" localSheetId="17">#REF!</definedName>
    <definedName name="生产列7">#REF!</definedName>
    <definedName name="生产列8" localSheetId="3">#REF!</definedName>
    <definedName name="生产列8" localSheetId="6">#REF!</definedName>
    <definedName name="生产列8" localSheetId="8">#REF!</definedName>
    <definedName name="生产列8" localSheetId="17">#REF!</definedName>
    <definedName name="生产列8">#REF!</definedName>
    <definedName name="生产列9" localSheetId="3">#REF!</definedName>
    <definedName name="生产列9" localSheetId="6">#REF!</definedName>
    <definedName name="生产列9" localSheetId="8">#REF!</definedName>
    <definedName name="生产列9" localSheetId="17">#REF!</definedName>
    <definedName name="生产列9">#REF!</definedName>
    <definedName name="生产期" localSheetId="3">#REF!</definedName>
    <definedName name="生产期" localSheetId="6">#REF!</definedName>
    <definedName name="生产期" localSheetId="8">#REF!</definedName>
    <definedName name="生产期" localSheetId="17">#REF!</definedName>
    <definedName name="生产期">#REF!</definedName>
    <definedName name="生产期1" localSheetId="3">#REF!</definedName>
    <definedName name="生产期1" localSheetId="6">#REF!</definedName>
    <definedName name="生产期1" localSheetId="8">#REF!</definedName>
    <definedName name="生产期1" localSheetId="17">#REF!</definedName>
    <definedName name="生产期1">#REF!</definedName>
    <definedName name="生产期11" localSheetId="3">#REF!</definedName>
    <definedName name="生产期11" localSheetId="6">#REF!</definedName>
    <definedName name="生产期11" localSheetId="8">#REF!</definedName>
    <definedName name="生产期11" localSheetId="17">#REF!</definedName>
    <definedName name="生产期11">#REF!</definedName>
    <definedName name="生产期15" localSheetId="3">#REF!</definedName>
    <definedName name="生产期15" localSheetId="6">#REF!</definedName>
    <definedName name="生产期15" localSheetId="8">#REF!</definedName>
    <definedName name="生产期15" localSheetId="17">#REF!</definedName>
    <definedName name="生产期15">#REF!</definedName>
    <definedName name="生产期16" localSheetId="3">#REF!</definedName>
    <definedName name="生产期16" localSheetId="6">#REF!</definedName>
    <definedName name="生产期16" localSheetId="8">#REF!</definedName>
    <definedName name="生产期16" localSheetId="17">#REF!</definedName>
    <definedName name="生产期16">#REF!</definedName>
    <definedName name="生产期17" localSheetId="3">#REF!</definedName>
    <definedName name="生产期17" localSheetId="6">#REF!</definedName>
    <definedName name="生产期17" localSheetId="8">#REF!</definedName>
    <definedName name="生产期17" localSheetId="17">#REF!</definedName>
    <definedName name="生产期17">#REF!</definedName>
    <definedName name="生产期19" localSheetId="3">#REF!</definedName>
    <definedName name="生产期19" localSheetId="6">#REF!</definedName>
    <definedName name="生产期19" localSheetId="8">#REF!</definedName>
    <definedName name="生产期19" localSheetId="17">#REF!</definedName>
    <definedName name="生产期19">#REF!</definedName>
    <definedName name="生产期2" localSheetId="3">#REF!</definedName>
    <definedName name="生产期2" localSheetId="6">#REF!</definedName>
    <definedName name="生产期2" localSheetId="8">#REF!</definedName>
    <definedName name="生产期2" localSheetId="17">#REF!</definedName>
    <definedName name="生产期2">#REF!</definedName>
    <definedName name="生产期20" localSheetId="3">#REF!</definedName>
    <definedName name="生产期20" localSheetId="6">#REF!</definedName>
    <definedName name="生产期20" localSheetId="8">#REF!</definedName>
    <definedName name="生产期20" localSheetId="17">#REF!</definedName>
    <definedName name="生产期20">#REF!</definedName>
    <definedName name="生产期3" localSheetId="3">#REF!</definedName>
    <definedName name="生产期3" localSheetId="6">#REF!</definedName>
    <definedName name="生产期3" localSheetId="8">#REF!</definedName>
    <definedName name="生产期3" localSheetId="17">#REF!</definedName>
    <definedName name="生产期3">#REF!</definedName>
    <definedName name="生产期4" localSheetId="3">#REF!</definedName>
    <definedName name="生产期4" localSheetId="6">#REF!</definedName>
    <definedName name="生产期4" localSheetId="8">#REF!</definedName>
    <definedName name="生产期4" localSheetId="17">#REF!</definedName>
    <definedName name="生产期4">#REF!</definedName>
    <definedName name="生产期5" localSheetId="3">#REF!</definedName>
    <definedName name="生产期5" localSheetId="6">#REF!</definedName>
    <definedName name="生产期5" localSheetId="8">#REF!</definedName>
    <definedName name="生产期5" localSheetId="17">#REF!</definedName>
    <definedName name="生产期5" localSheetId="12">#REF!</definedName>
    <definedName name="生产期5">#REF!</definedName>
    <definedName name="生产期6" localSheetId="3">#REF!</definedName>
    <definedName name="生产期6" localSheetId="6">#REF!</definedName>
    <definedName name="生产期6" localSheetId="8">#REF!</definedName>
    <definedName name="生产期6" localSheetId="17">#REF!</definedName>
    <definedName name="生产期6">#REF!</definedName>
    <definedName name="生产期7" localSheetId="3">#REF!</definedName>
    <definedName name="生产期7" localSheetId="6">#REF!</definedName>
    <definedName name="生产期7" localSheetId="8">#REF!</definedName>
    <definedName name="生产期7" localSheetId="17">#REF!</definedName>
    <definedName name="生产期7">#REF!</definedName>
    <definedName name="生产期8" localSheetId="3">#REF!</definedName>
    <definedName name="生产期8" localSheetId="6">#REF!</definedName>
    <definedName name="生产期8" localSheetId="8">#REF!</definedName>
    <definedName name="生产期8" localSheetId="17">#REF!</definedName>
    <definedName name="生产期8">#REF!</definedName>
    <definedName name="生产期9" localSheetId="3">#REF!</definedName>
    <definedName name="生产期9" localSheetId="6">#REF!</definedName>
    <definedName name="生产期9" localSheetId="8">#REF!</definedName>
    <definedName name="生产期9" localSheetId="17">#REF!</definedName>
    <definedName name="生产期9">#REF!</definedName>
    <definedName name="式" localSheetId="3">#REF!</definedName>
    <definedName name="式" localSheetId="6">#REF!</definedName>
    <definedName name="式" localSheetId="8">#REF!</definedName>
    <definedName name="式" localSheetId="17">#REF!</definedName>
    <definedName name="式">#REF!</definedName>
    <definedName name="双" localSheetId="3">#REF!</definedName>
    <definedName name="双" localSheetId="6">#REF!</definedName>
    <definedName name="双" localSheetId="8">#REF!</definedName>
    <definedName name="双" localSheetId="17">#REF!</definedName>
    <definedName name="双" localSheetId="12">#REF!</definedName>
    <definedName name="双">#REF!</definedName>
    <definedName name="下级指标">[2]单位指标查询!$A$3:$O$240</definedName>
    <definedName name="项目支出表" localSheetId="6" hidden="1">#REF!</definedName>
    <definedName name="项目支出表" hidden="1">#REF!</definedName>
    <definedName name="预算支出指标帐" localSheetId="3">#REF!</definedName>
    <definedName name="预算支出指标帐" localSheetId="6">#REF!</definedName>
    <definedName name="预算支出指标帐" localSheetId="8">#REF!</definedName>
    <definedName name="预算支出指标帐" localSheetId="17">#REF!</definedName>
    <definedName name="预算支出指标帐">#REF!</definedName>
    <definedName name="_xlnm.Print_Titles" localSheetId="13">'24一般支预明细'!$1:$3</definedName>
    <definedName name="_xlnm._FilterDatabase" localSheetId="32" hidden="1">'24部门预算简表 '!#REF!</definedName>
    <definedName name="_" localSheetId="7">#REF!</definedName>
    <definedName name="_6_其他" localSheetId="7">#REF!</definedName>
    <definedName name="BM8_SelectZBM.BM8_ZBMChangeKMM" localSheetId="7">[1]!BM8_SelectZBM.BM8_ZBMChangeKMM</definedName>
    <definedName name="BM8_SelectZBM.BM8_ZBMminusOption" localSheetId="7">[1]!BM8_SelectZBM.BM8_ZBMminusOption</definedName>
    <definedName name="BM8_SelectZBM.BM8_ZBMSumOption" localSheetId="7">[1]!BM8_SelectZBM.BM8_ZBMSumOption</definedName>
    <definedName name="d" localSheetId="7">#REF!</definedName>
    <definedName name="Database" localSheetId="7" hidden="1">#REF!</definedName>
    <definedName name="jhvgh" localSheetId="7">#REF!</definedName>
    <definedName name="QUERY2" localSheetId="7">#REF!</definedName>
    <definedName name="本级支执222" localSheetId="7">#REF!</definedName>
    <definedName name="陈伟" localSheetId="7">#REF!</definedName>
    <definedName name="大通湖支出" localSheetId="7">#REF!</definedName>
    <definedName name="地区名称" localSheetId="7">#REF!</definedName>
    <definedName name="工" localSheetId="7">#REF!</definedName>
    <definedName name="购车" localSheetId="7">#REF!</definedName>
    <definedName name="胡局长汇报修改" localSheetId="7">#REF!</definedName>
    <definedName name="汇率" localSheetId="7">#REF!</definedName>
    <definedName name="生产列1" localSheetId="7">#REF!</definedName>
    <definedName name="生产列11" localSheetId="7">#REF!</definedName>
    <definedName name="生产列15" localSheetId="7">#REF!</definedName>
    <definedName name="生产列16" localSheetId="7">#REF!</definedName>
    <definedName name="生产列17" localSheetId="7">#REF!</definedName>
    <definedName name="生产列19" localSheetId="7">#REF!</definedName>
    <definedName name="生产列2" localSheetId="7">#REF!</definedName>
    <definedName name="生产列20" localSheetId="7">#REF!</definedName>
    <definedName name="生产列3" localSheetId="7">#REF!</definedName>
    <definedName name="生产列4" localSheetId="7">#REF!</definedName>
    <definedName name="生产列5" localSheetId="7">#REF!</definedName>
    <definedName name="生产列6" localSheetId="7">#REF!</definedName>
    <definedName name="生产列7" localSheetId="7">#REF!</definedName>
    <definedName name="生产列8" localSheetId="7">#REF!</definedName>
    <definedName name="生产列9" localSheetId="7">#REF!</definedName>
    <definedName name="生产期" localSheetId="7">#REF!</definedName>
    <definedName name="生产期1" localSheetId="7">#REF!</definedName>
    <definedName name="生产期11" localSheetId="7">#REF!</definedName>
    <definedName name="生产期15" localSheetId="7">#REF!</definedName>
    <definedName name="生产期16" localSheetId="7">#REF!</definedName>
    <definedName name="生产期17" localSheetId="7">#REF!</definedName>
    <definedName name="生产期19" localSheetId="7">#REF!</definedName>
    <definedName name="生产期2" localSheetId="7">#REF!</definedName>
    <definedName name="生产期20" localSheetId="7">#REF!</definedName>
    <definedName name="生产期3" localSheetId="7">#REF!</definedName>
    <definedName name="生产期4" localSheetId="7">#REF!</definedName>
    <definedName name="生产期5" localSheetId="7">#REF!</definedName>
    <definedName name="生产期6" localSheetId="7">#REF!</definedName>
    <definedName name="生产期7" localSheetId="7">#REF!</definedName>
    <definedName name="生产期8" localSheetId="7">#REF!</definedName>
    <definedName name="生产期9" localSheetId="7">#REF!</definedName>
    <definedName name="式" localSheetId="7">#REF!</definedName>
    <definedName name="双" localSheetId="7">#REF!</definedName>
    <definedName name="项目支出表" localSheetId="7" hidden="1">#REF!</definedName>
    <definedName name="预算支出指标帐" localSheetId="7">#REF!</definedName>
    <definedName name="_xlnm.Print_Titles" localSheetId="33">'24重点项目'!$1:$3</definedName>
    <definedName name="_xlnm.Print_Area" localSheetId="33">'24重点项目'!$A$1:$D$57</definedName>
    <definedName name="_xlnm.Print_Area" localSheetId="29">'24一般债务'!$A$1:$C$5</definedName>
    <definedName name="_xlnm.Print_Area" localSheetId="30">'24专项债务'!$A$1:$C$5</definedName>
    <definedName name="_xlnm.Print_Area" localSheetId="31">'24三公'!$A$1:$B$8</definedName>
    <definedName name="_xlnm.Print_Area" localSheetId="2">'23一般公共预算支出执行（本级） '!$A$1:$E$31</definedName>
    <definedName name="Database" localSheetId="11" hidden="1">#REF!</definedName>
    <definedName name="_xlnm.Print_Area" localSheetId="11">'24一般公共预算支出执行 (本级)'!$A$1:$D$31</definedName>
    <definedName name="_xlnm.Print_Titles" localSheetId="11">'24一般公共预算支出执行 (本级)'!$A:$A,'24一般公共预算支出执行 (本级)'!$1:$3</definedName>
    <definedName name="_" localSheetId="18">#REF!</definedName>
    <definedName name="_6_其他" localSheetId="18">#REF!</definedName>
    <definedName name="d" localSheetId="18">#REF!</definedName>
    <definedName name="Database" localSheetId="18" hidden="1">#REF!</definedName>
    <definedName name="jhvgh" localSheetId="18">#REF!</definedName>
    <definedName name="_xlnm.Print_Area" localSheetId="18">'24基金支出预算 (本级)'!$A$1:$D$24</definedName>
    <definedName name="QUERY2" localSheetId="18">#REF!</definedName>
    <definedName name="本级支执222" localSheetId="18">#REF!</definedName>
    <definedName name="大通湖支出" localSheetId="18">#REF!</definedName>
    <definedName name="地区名称" localSheetId="18">#REF!</definedName>
    <definedName name="工" localSheetId="18">#REF!</definedName>
    <definedName name="购车" localSheetId="18">#REF!</definedName>
    <definedName name="汇率" localSheetId="18">#REF!</definedName>
    <definedName name="生产列1" localSheetId="18">#REF!</definedName>
    <definedName name="生产列11" localSheetId="18">#REF!</definedName>
    <definedName name="生产列15" localSheetId="18">#REF!</definedName>
    <definedName name="生产列16" localSheetId="18">#REF!</definedName>
    <definedName name="生产列17" localSheetId="18">#REF!</definedName>
    <definedName name="生产列19" localSheetId="18">#REF!</definedName>
    <definedName name="生产列2" localSheetId="18">#REF!</definedName>
    <definedName name="生产列20" localSheetId="18">#REF!</definedName>
    <definedName name="生产列3" localSheetId="18">#REF!</definedName>
    <definedName name="生产列4" localSheetId="18">#REF!</definedName>
    <definedName name="生产列5" localSheetId="18">#REF!</definedName>
    <definedName name="生产列6" localSheetId="18">#REF!</definedName>
    <definedName name="生产列7" localSheetId="18">#REF!</definedName>
    <definedName name="生产列8" localSheetId="18">#REF!</definedName>
    <definedName name="生产列9" localSheetId="18">#REF!</definedName>
    <definedName name="生产期" localSheetId="18">#REF!</definedName>
    <definedName name="生产期1" localSheetId="18">#REF!</definedName>
    <definedName name="生产期11" localSheetId="18">#REF!</definedName>
    <definedName name="生产期15" localSheetId="18">#REF!</definedName>
    <definedName name="生产期16" localSheetId="18">#REF!</definedName>
    <definedName name="生产期17" localSheetId="18">#REF!</definedName>
    <definedName name="生产期19" localSheetId="18">#REF!</definedName>
    <definedName name="生产期2" localSheetId="18">#REF!</definedName>
    <definedName name="生产期20" localSheetId="18">#REF!</definedName>
    <definedName name="生产期3" localSheetId="18">#REF!</definedName>
    <definedName name="生产期4" localSheetId="18">#REF!</definedName>
    <definedName name="生产期5" localSheetId="18">#REF!</definedName>
    <definedName name="生产期6" localSheetId="18">#REF!</definedName>
    <definedName name="生产期7" localSheetId="18">#REF!</definedName>
    <definedName name="生产期8" localSheetId="18">#REF!</definedName>
    <definedName name="生产期9" localSheetId="18">#REF!</definedName>
    <definedName name="式" localSheetId="18">#REF!</definedName>
    <definedName name="双" localSheetId="18">#REF!</definedName>
    <definedName name="预算支出指标帐" localSheetId="18">#REF!</definedName>
    <definedName name="_xlnm.Print_Area" localSheetId="23">'24国资支出预算 '!$A$1:$D$24</definedName>
    <definedName name="_xlnm.Print_Area" localSheetId="22">'24国资收入预算 '!$A$1:$D$24</definedName>
    <definedName name="_xlnm.Print_Area" localSheetId="24">'24国资支出预算  (本级)'!$A$1:$D$24</definedName>
    <definedName name="_xlnm.Print_Area" localSheetId="27">'24社保收入预算 '!$A$1:$D$24</definedName>
    <definedName name="_xlnm.Print_Area" localSheetId="28">'24社保支出预算 '!$A$1:$D$24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教育费基数4500万。2023年完成教育附加2032、地方教育费附加1360之和3392*90%划转3053万元。</t>
        </r>
      </text>
    </comment>
    <comment ref="D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2010年体制改革上解999万元、事权改革基数上解233万元，援藏援疆242万元、乡镇财政管理经费上解7万元、其他专项上解-448万元，新增康雅医院上解4000万元。+653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康雅2800、稻谷补贴166、存量851、方舱医院3000、预外2400，国有资本经营预算调入300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F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看2020决算表里面基金调入资金29万元加入总数 平衡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上级支出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本级支出74721</t>
        </r>
      </text>
    </comment>
  </commentList>
</comments>
</file>

<file path=xl/sharedStrings.xml><?xml version="1.0" encoding="utf-8"?>
<sst xmlns="http://schemas.openxmlformats.org/spreadsheetml/2006/main" count="1549" uniqueCount="1013">
  <si>
    <t>2023年高新区一般公共预算收入预算执行情况表</t>
  </si>
  <si>
    <t>单位：万元</t>
  </si>
  <si>
    <t>收入项目</t>
  </si>
  <si>
    <t>2023年
调整预算数</t>
  </si>
  <si>
    <t>2023年
完成数</t>
  </si>
  <si>
    <t>完成预算％</t>
  </si>
  <si>
    <t>比上年增长％</t>
  </si>
  <si>
    <t>2022年完成</t>
  </si>
  <si>
    <t>一、税收收入</t>
  </si>
  <si>
    <t xml:space="preserve">    增值税37.5%</t>
  </si>
  <si>
    <t xml:space="preserve">    企业所得税28%</t>
  </si>
  <si>
    <t xml:space="preserve">    个人所得税28%</t>
  </si>
  <si>
    <t xml:space="preserve">    资源税75%</t>
  </si>
  <si>
    <t xml:space="preserve">    城市维护建设税</t>
  </si>
  <si>
    <t xml:space="preserve">    房产税</t>
  </si>
  <si>
    <t xml:space="preserve">    印花税</t>
  </si>
  <si>
    <t xml:space="preserve">    城镇土地使用税70%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</si>
  <si>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</si>
  <si>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</si>
  <si>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</si>
  <si>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</si>
  <si>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</si>
  <si>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</si>
  <si>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</si>
  <si>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</si>
  <si>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</si>
  <si>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</si>
  <si>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</si>
  <si>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</si>
  <si>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</si>
  <si>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</si>
  <si>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地方收入小计</t>
  </si>
  <si>
    <t>三、上划中央收入</t>
  </si>
  <si>
    <t xml:space="preserve">    上划中央增值税50%</t>
  </si>
  <si>
    <t xml:space="preserve">    上划中央营业税50%</t>
  </si>
  <si>
    <t xml:space="preserve">    上划中央所得税60%</t>
  </si>
  <si>
    <t>四、上划省收入</t>
  </si>
  <si>
    <t xml:space="preserve">    上划省增值税12.5%</t>
  </si>
  <si>
    <t xml:space="preserve">    上划省营业税25%</t>
  </si>
  <si>
    <t xml:space="preserve">    上划省所得税12%</t>
  </si>
  <si>
    <t xml:space="preserve">    上划省资源税25%</t>
  </si>
  <si>
    <t xml:space="preserve">    上划省城镇土地使用税30%</t>
  </si>
  <si>
    <t>五、上划市收入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</si>
  <si>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</si>
  <si>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</si>
  <si>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</si>
  <si>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</si>
  <si>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城镇土地使用税</t>
  </si>
  <si>
    <t>一般公共预算收入总计</t>
  </si>
  <si>
    <t>其中：税务部门</t>
  </si>
  <si>
    <r>
      <rPr>
        <sz val="10"/>
        <color theme="0"/>
        <rFont val="华文中宋"/>
        <charset val="134"/>
      </rPr>
      <t>其中：</t>
    </r>
    <r>
      <rPr>
        <sz val="10"/>
        <rFont val="华文中宋"/>
        <charset val="134"/>
      </rPr>
      <t>财政部门</t>
    </r>
  </si>
  <si>
    <t>说明：2023年完成数不含留抵退税36370万元。</t>
  </si>
  <si>
    <t>2023年高新区一般公共预算支出预算执行情况表</t>
  </si>
  <si>
    <t>支出功能科目分类</t>
  </si>
  <si>
    <t>科目编码</t>
  </si>
  <si>
    <t>2023年完成数</t>
  </si>
  <si>
    <t>2022年决算数</t>
  </si>
  <si>
    <t>比上年
增长%</t>
  </si>
  <si>
    <t>2022年</t>
  </si>
  <si>
    <t>一般公共服务支出</t>
  </si>
  <si>
    <t>外交支出</t>
  </si>
  <si>
    <t xml:space="preserve"> - 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</si>
  <si>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</si>
  <si>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</si>
  <si>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</si>
  <si>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</si>
  <si>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</si>
  <si>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</si>
  <si>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</si>
  <si>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</si>
  <si>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</si>
  <si>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</si>
  <si>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</si>
  <si>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资源勘探信息工业等支出</t>
  </si>
  <si>
    <t>商业服务业等支出</t>
  </si>
  <si>
    <t>金融支出</t>
  </si>
  <si>
    <t>援助其他地区支出</t>
  </si>
  <si>
    <t>自然国土海洋气象等支出</t>
  </si>
  <si>
    <t>住房保障支出</t>
  </si>
  <si>
    <t>粮油物资储备支出</t>
  </si>
  <si>
    <t>灾害防治及应急管理支出</t>
  </si>
  <si>
    <t>地方一般债务付息支出</t>
  </si>
  <si>
    <t>其他支出</t>
  </si>
  <si>
    <t>合       计</t>
  </si>
  <si>
    <t>2023年高新区本级一般公共预算支出预算执行情况表</t>
  </si>
  <si>
    <t>2023年高新区一般公共预算收支平衡表</t>
  </si>
  <si>
    <t>收              入</t>
  </si>
  <si>
    <t>支               出</t>
  </si>
  <si>
    <t>项               目</t>
  </si>
  <si>
    <t>预计完成数</t>
  </si>
  <si>
    <t>一、地方收入</t>
  </si>
  <si>
    <t>一、本年支出</t>
  </si>
  <si>
    <t>二、上级补助收入</t>
  </si>
  <si>
    <t xml:space="preserve">  1、一般公共预算财力安排</t>
  </si>
  <si>
    <t xml:space="preserve">  1、返还性收入</t>
  </si>
  <si>
    <t xml:space="preserve">  2、一般性转移支付收入安排</t>
  </si>
  <si>
    <t xml:space="preserve">       消费税和增值税税收返还</t>
  </si>
  <si>
    <t xml:space="preserve">  3、专项转移支付收入安排</t>
  </si>
  <si>
    <t xml:space="preserve">       所得税基数返还</t>
  </si>
  <si>
    <t>二、上解支出</t>
  </si>
  <si>
    <t xml:space="preserve">       其他税收返还</t>
  </si>
  <si>
    <t xml:space="preserve">  1、体制上解</t>
  </si>
  <si>
    <t xml:space="preserve">  2、一般性转移支付收入</t>
  </si>
  <si>
    <t xml:space="preserve">  2、专项上解</t>
  </si>
  <si>
    <t xml:space="preserve">       体制补助收入</t>
  </si>
  <si>
    <t xml:space="preserve">  3、留抵退税上解</t>
  </si>
  <si>
    <t xml:space="preserve">       均衡性转移支付补助</t>
  </si>
  <si>
    <t>三、一般债券支出</t>
  </si>
  <si>
    <t xml:space="preserve">       基本财力保障机制奖补资金收入</t>
  </si>
  <si>
    <t>四、地方政府债务还本支出</t>
  </si>
  <si>
    <t xml:space="preserve">       结算补助收入</t>
  </si>
  <si>
    <t>五、安排预算稳定调节基金</t>
  </si>
  <si>
    <t xml:space="preserve">       企业事业单位划转补助收入</t>
  </si>
  <si>
    <t>六、年终结余</t>
  </si>
  <si>
    <t xml:space="preserve">       固定数额补助收入</t>
  </si>
  <si>
    <t xml:space="preserve">       其他一般性转移支付收入</t>
  </si>
  <si>
    <t xml:space="preserve">  3、专项转移支付收入</t>
  </si>
  <si>
    <t xml:space="preserve">  4、共同财政事权转移支付</t>
  </si>
  <si>
    <t>三、债券转贷收入</t>
  </si>
  <si>
    <t>四、动用预算稳定调节基金</t>
  </si>
  <si>
    <t>五、调入资金</t>
  </si>
  <si>
    <t>六、上年结余</t>
  </si>
  <si>
    <t>收   入   合   计</t>
  </si>
  <si>
    <t>支  出  合  计</t>
  </si>
  <si>
    <t>2023年高新区政府性基金收入预算执行情况表</t>
  </si>
  <si>
    <t>收  入  项  目</t>
  </si>
  <si>
    <t>完成预算%</t>
  </si>
  <si>
    <t>按2022</t>
  </si>
  <si>
    <t>新型墙体材料专项基金收入</t>
  </si>
  <si>
    <t>国有土地收益基金收入</t>
  </si>
  <si>
    <t>农业土地开发资金收入</t>
  </si>
  <si>
    <t>国有土地使用权出让收入</t>
  </si>
  <si>
    <t>城市基础设施配套费收入</t>
  </si>
  <si>
    <t>其他政府性基金收入</t>
  </si>
  <si>
    <t>政府性基金收入</t>
  </si>
  <si>
    <t>政府性基金上级补助收入</t>
  </si>
  <si>
    <t>债务转贷收入</t>
  </si>
  <si>
    <t>上年结余</t>
  </si>
  <si>
    <t>调入资金</t>
  </si>
  <si>
    <t>2023年高新区政府性基金支出预算执行情况表</t>
  </si>
  <si>
    <t>2023年预计完成数</t>
  </si>
  <si>
    <t>比上年增长%</t>
  </si>
  <si>
    <t>文化体育与传媒支出</t>
  </si>
  <si>
    <t>资源勘探信息等支出</t>
  </si>
  <si>
    <t>地方专项债务付息支出</t>
  </si>
  <si>
    <t>抗疫相关支出</t>
  </si>
  <si>
    <t>政府性基金支出</t>
  </si>
  <si>
    <t>转移性支出</t>
  </si>
  <si>
    <t xml:space="preserve">    安排上级提前下达专项转移支付</t>
  </si>
  <si>
    <t xml:space="preserve">    政府性基金调出资金</t>
  </si>
  <si>
    <t xml:space="preserve">    上解支出</t>
  </si>
  <si>
    <t>地方专项债务还本支出</t>
  </si>
  <si>
    <t>年终结余</t>
  </si>
  <si>
    <t>2023年高新区国有资本经营收入预算执行情况表</t>
  </si>
  <si>
    <t>项        目</t>
  </si>
  <si>
    <t>年初预算数</t>
  </si>
  <si>
    <t>一、利润收入</t>
  </si>
  <si>
    <t>投资服务企业利润收入</t>
  </si>
  <si>
    <t>石油石化企业利润收入</t>
  </si>
  <si>
    <t>其他国有资本经营预算企业利润收入</t>
  </si>
  <si>
    <t>二、股利、股息收入</t>
  </si>
  <si>
    <t>国有控股公司股利、股息收入</t>
  </si>
  <si>
    <t>国有参股公司股利、股息收入</t>
  </si>
  <si>
    <t>其他国有资本经营预算企业股利、股息收入</t>
  </si>
  <si>
    <t>三、产权转让收入</t>
  </si>
  <si>
    <t>四、清算收入</t>
  </si>
  <si>
    <t>五、其他国有资本经营收入</t>
  </si>
  <si>
    <t>本年收入合计</t>
  </si>
  <si>
    <t>上年结转</t>
  </si>
  <si>
    <t>收 入 总 计</t>
  </si>
  <si>
    <t>2023年高新区国有资本经营支出预算执行情况表</t>
  </si>
  <si>
    <t>一、教育支出</t>
  </si>
  <si>
    <t>二、科学技术支出</t>
  </si>
  <si>
    <t>三、文化体育与传媒支出</t>
  </si>
  <si>
    <t>四、社会保障和就业支出</t>
  </si>
  <si>
    <t>五、节能环保支出</t>
  </si>
  <si>
    <t>六、城乡社区事务支出</t>
  </si>
  <si>
    <t>七、农林水支出</t>
  </si>
  <si>
    <t>八、交通运输支出</t>
  </si>
  <si>
    <t>九、资源勘探电力信息等支出</t>
  </si>
  <si>
    <t>十、商业服务业等支出</t>
  </si>
  <si>
    <t>十一、其他支出</t>
  </si>
  <si>
    <t>十二、转移性支出</t>
  </si>
  <si>
    <t xml:space="preserve">    国有资本经营预算调出资金</t>
  </si>
  <si>
    <t>本年支出合计</t>
  </si>
  <si>
    <t>结转下年</t>
  </si>
  <si>
    <t>支 出 总 计</t>
  </si>
  <si>
    <t>2023年高新区社会保险基金收支预算执行情况表</t>
  </si>
  <si>
    <t>合 计</t>
  </si>
  <si>
    <t>城乡居民基本      医疗保险基金</t>
  </si>
  <si>
    <t>备  注</t>
  </si>
  <si>
    <t>一、上年结余</t>
  </si>
  <si>
    <t>二、本年收入</t>
  </si>
  <si>
    <t>其中： 1、保险费收入</t>
  </si>
  <si>
    <r>
      <rPr>
        <sz val="10"/>
        <color indexed="9"/>
        <rFont val="华文中宋"/>
        <charset val="134"/>
      </rPr>
      <t xml:space="preserve">其中： </t>
    </r>
    <r>
      <rPr>
        <sz val="10"/>
        <color indexed="8"/>
        <rFont val="华文中宋"/>
        <charset val="134"/>
      </rPr>
      <t>2、利息收入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</si>
  <si>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42"/>
        <rFont val="华文中宋"/>
        <charset val="134"/>
      </rPr>
      <t xml:space="preserve"> </t>
    </r>
    <r>
      <rPr>
        <sz val="10"/>
        <color indexed="8"/>
        <rFont val="华文中宋"/>
        <charset val="134"/>
      </rPr>
      <t>3、财政补贴收入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</si>
  <si>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8"/>
        <rFont val="华文中宋"/>
        <charset val="134"/>
      </rPr>
      <t xml:space="preserve"> 4、其他收入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</si>
  <si>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8"/>
        <rFont val="华文中宋"/>
        <charset val="134"/>
      </rPr>
      <t xml:space="preserve"> 5、转移收入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</si>
  <si>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8"/>
        <rFont val="华文中宋"/>
        <charset val="134"/>
      </rPr>
      <t xml:space="preserve"> 6、上级补助收入</t>
    </r>
  </si>
  <si>
    <t>三、本年支出</t>
  </si>
  <si>
    <t>其中： 1、基本医疗保险待遇支出</t>
  </si>
  <si>
    <r>
      <rPr>
        <sz val="10"/>
        <color indexed="9"/>
        <rFont val="华文中宋"/>
        <charset val="134"/>
      </rPr>
      <t>其中：</t>
    </r>
    <r>
      <rPr>
        <sz val="10"/>
        <color indexed="42"/>
        <rFont val="华文中宋"/>
        <charset val="134"/>
      </rPr>
      <t xml:space="preserve"> </t>
    </r>
    <r>
      <rPr>
        <sz val="10"/>
        <color indexed="8"/>
        <rFont val="华文中宋"/>
        <charset val="134"/>
      </rPr>
      <t>2、购买大病保险支出</t>
    </r>
  </si>
  <si>
    <r>
      <rPr>
        <sz val="10"/>
        <color indexed="9"/>
        <rFont val="华文中宋"/>
        <charset val="134"/>
      </rPr>
      <t>其中：</t>
    </r>
    <r>
      <rPr>
        <sz val="10"/>
        <color indexed="42"/>
        <rFont val="华文中宋"/>
        <charset val="134"/>
      </rPr>
      <t xml:space="preserve"> </t>
    </r>
    <r>
      <rPr>
        <sz val="10"/>
        <color indexed="8"/>
        <rFont val="华文中宋"/>
        <charset val="134"/>
      </rPr>
      <t>3、基本养老金支出</t>
    </r>
  </si>
  <si>
    <r>
      <rPr>
        <sz val="10"/>
        <color indexed="9"/>
        <rFont val="华文中宋"/>
        <charset val="134"/>
      </rPr>
      <t xml:space="preserve">其中： </t>
    </r>
    <r>
      <rPr>
        <sz val="10"/>
        <color indexed="8"/>
        <rFont val="华文中宋"/>
        <charset val="134"/>
      </rPr>
      <t>4、其他支出</t>
    </r>
  </si>
  <si>
    <r>
      <rPr>
        <sz val="10"/>
        <color indexed="9"/>
        <rFont val="华文中宋"/>
        <charset val="134"/>
      </rPr>
      <t xml:space="preserve">其中： </t>
    </r>
    <r>
      <rPr>
        <sz val="10"/>
        <color indexed="8"/>
        <rFont val="华文中宋"/>
        <charset val="134"/>
      </rPr>
      <t>5、上解上级支出</t>
    </r>
  </si>
  <si>
    <t>四、本年收支结余</t>
  </si>
  <si>
    <t>五、年末滚存结余</t>
  </si>
  <si>
    <t>2024年高新区一般公共预算收入预算表</t>
  </si>
  <si>
    <r>
      <rPr>
        <b/>
        <sz val="10"/>
        <color rgb="FF000000"/>
        <rFont val="华文中宋"/>
        <charset val="134"/>
      </rPr>
      <t>2023</t>
    </r>
    <r>
      <rPr>
        <b/>
        <sz val="10"/>
        <rFont val="华文中宋"/>
        <charset val="134"/>
      </rPr>
      <t>年完成数</t>
    </r>
  </si>
  <si>
    <r>
      <rPr>
        <b/>
        <sz val="10"/>
        <color rgb="FF000000"/>
        <rFont val="华文中宋"/>
        <charset val="134"/>
      </rPr>
      <t>2024</t>
    </r>
    <r>
      <rPr>
        <b/>
        <sz val="10"/>
        <rFont val="华文中宋"/>
        <charset val="134"/>
      </rPr>
      <t>年预算数</t>
    </r>
  </si>
  <si>
    <t>增长%</t>
  </si>
  <si>
    <t xml:space="preserve">    上划省城镇土地使用税税30%</t>
  </si>
  <si>
    <t>2024年高新区一般公共预算支出预算表</t>
  </si>
  <si>
    <t>支出功能科目</t>
  </si>
  <si>
    <t>2024年预算数</t>
  </si>
  <si>
    <t>资源勘探工业信息等支出</t>
  </si>
  <si>
    <t>自然资源海洋气象等支出</t>
  </si>
  <si>
    <t>预备费</t>
  </si>
  <si>
    <t>2024年高新区一般公共预算支出预算表（本级）</t>
  </si>
  <si>
    <t>2024年高新区一般公共预算收支平衡表</t>
  </si>
  <si>
    <t>预算数</t>
  </si>
  <si>
    <t xml:space="preserve">       均衡性转移支付收入</t>
  </si>
  <si>
    <t>三、地方政府债务还本支出</t>
  </si>
  <si>
    <t>四、安排预算稳定调节基金</t>
  </si>
  <si>
    <t>五、年终结余</t>
  </si>
  <si>
    <t xml:space="preserve">    结算补助收入</t>
  </si>
  <si>
    <t>三、调入预算稳定调节基金</t>
  </si>
  <si>
    <t>四、调入资金</t>
  </si>
  <si>
    <t>五、上年结余</t>
  </si>
  <si>
    <t>收  入  合  计</t>
  </si>
  <si>
    <t>2024年高新区一般公共预算支出预算明细表（本级）</t>
  </si>
  <si>
    <t>科目名称</t>
  </si>
  <si>
    <t>201</t>
  </si>
  <si>
    <t xml:space="preserve">  20101</t>
  </si>
  <si>
    <t xml:space="preserve">  人大事务</t>
  </si>
  <si>
    <t xml:space="preserve">    2010199</t>
  </si>
  <si>
    <t xml:space="preserve">    其他人大事务支出</t>
  </si>
  <si>
    <t xml:space="preserve">  20102</t>
  </si>
  <si>
    <t xml:space="preserve">  政协事务</t>
  </si>
  <si>
    <t xml:space="preserve">    2010299</t>
  </si>
  <si>
    <t xml:space="preserve">    其他政协事务支出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</si>
  <si>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</si>
  <si>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</si>
  <si>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</si>
  <si>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</si>
  <si>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2010303</t>
  </si>
  <si>
    <t xml:space="preserve">    机关服务</t>
  </si>
  <si>
    <t xml:space="preserve">    2010306</t>
  </si>
  <si>
    <t xml:space="preserve">    政务公开审批</t>
  </si>
  <si>
    <t xml:space="preserve">    2010309</t>
  </si>
  <si>
    <t xml:space="preserve">    参事事务</t>
  </si>
  <si>
    <t xml:space="preserve">    2010399</t>
  </si>
  <si>
    <t xml:space="preserve">    其他政府办公厅（室）及相关机构事务支出</t>
  </si>
  <si>
    <t xml:space="preserve">  20104</t>
  </si>
  <si>
    <t xml:space="preserve">  发展与改革事务</t>
  </si>
  <si>
    <t xml:space="preserve">    2010401</t>
  </si>
  <si>
    <t xml:space="preserve">    2010499</t>
  </si>
  <si>
    <t xml:space="preserve">    其他发展与改革事务支出</t>
  </si>
  <si>
    <t xml:space="preserve">  20105</t>
  </si>
  <si>
    <t xml:space="preserve">  统计信息事务</t>
  </si>
  <si>
    <t xml:space="preserve">    2010505</t>
  </si>
  <si>
    <t xml:space="preserve">    专项统计业务</t>
  </si>
  <si>
    <t xml:space="preserve">  20106</t>
  </si>
  <si>
    <t xml:space="preserve">  财政事务</t>
  </si>
  <si>
    <t xml:space="preserve">    2010601</t>
  </si>
  <si>
    <t xml:space="preserve">    2010602</t>
  </si>
  <si>
    <t xml:space="preserve">    一般行政管理事务</t>
  </si>
  <si>
    <t xml:space="preserve">    2010607</t>
  </si>
  <si>
    <t xml:space="preserve">    信息化建设</t>
  </si>
  <si>
    <t xml:space="preserve">    2010608</t>
  </si>
  <si>
    <t xml:space="preserve">    财政委托业务支出</t>
  </si>
  <si>
    <t xml:space="preserve">  20107</t>
  </si>
  <si>
    <t xml:space="preserve">  税收事务</t>
  </si>
  <si>
    <t xml:space="preserve">    2010701</t>
  </si>
  <si>
    <t xml:space="preserve">  20108</t>
  </si>
  <si>
    <t xml:space="preserve">  审计事务</t>
  </si>
  <si>
    <t xml:space="preserve">    2010804</t>
  </si>
  <si>
    <t xml:space="preserve">    审计业务</t>
  </si>
  <si>
    <t xml:space="preserve">  20111</t>
  </si>
  <si>
    <t xml:space="preserve">  纪检监察事务</t>
  </si>
  <si>
    <t xml:space="preserve">    2011101</t>
  </si>
  <si>
    <t xml:space="preserve">    2011199</t>
  </si>
  <si>
    <t xml:space="preserve">    其他纪检监察事务支出</t>
  </si>
  <si>
    <t xml:space="preserve">  20113</t>
  </si>
  <si>
    <t xml:space="preserve">  商贸事务</t>
  </si>
  <si>
    <t xml:space="preserve">    2011301</t>
  </si>
  <si>
    <t xml:space="preserve">    2011308</t>
  </si>
  <si>
    <t xml:space="preserve">    招商引资</t>
  </si>
  <si>
    <t xml:space="preserve">    2011399</t>
  </si>
  <si>
    <t xml:space="preserve">    其他商贸事务支出</t>
  </si>
  <si>
    <t xml:space="preserve">  20129</t>
  </si>
  <si>
    <t xml:space="preserve">  群众团体事务</t>
  </si>
  <si>
    <t xml:space="preserve">    2012906</t>
  </si>
  <si>
    <t xml:space="preserve">    工会事务</t>
  </si>
  <si>
    <t xml:space="preserve">    2012999</t>
  </si>
  <si>
    <t xml:space="preserve">    其他群众团体事务支出</t>
  </si>
  <si>
    <t xml:space="preserve">  20132</t>
  </si>
  <si>
    <t xml:space="preserve">  组织事务</t>
  </si>
  <si>
    <t xml:space="preserve">    2013201</t>
  </si>
  <si>
    <t xml:space="preserve">    2013299</t>
  </si>
  <si>
    <t xml:space="preserve">    其他组织事务支出</t>
  </si>
  <si>
    <t xml:space="preserve">  20136</t>
  </si>
  <si>
    <t xml:space="preserve">  其他共产党事务支出</t>
  </si>
  <si>
    <t xml:space="preserve">    2013699</t>
  </si>
  <si>
    <t xml:space="preserve">    其他共产党事务支出</t>
  </si>
  <si>
    <t xml:space="preserve">  20138</t>
  </si>
  <si>
    <t xml:space="preserve">  市场监督管理事务</t>
  </si>
  <si>
    <t xml:space="preserve">    2013801</t>
  </si>
  <si>
    <t xml:space="preserve">    2013802</t>
  </si>
  <si>
    <t xml:space="preserve">    2013803</t>
  </si>
  <si>
    <t xml:space="preserve">    2013804</t>
  </si>
  <si>
    <t xml:space="preserve">    市场主体管理</t>
  </si>
  <si>
    <t xml:space="preserve">    2013808</t>
  </si>
  <si>
    <t xml:space="preserve">    2013815</t>
  </si>
  <si>
    <t xml:space="preserve">    质量安全监管</t>
  </si>
  <si>
    <t xml:space="preserve">    2013816</t>
  </si>
  <si>
    <t xml:space="preserve">    食品安全监管</t>
  </si>
  <si>
    <t xml:space="preserve">  20199</t>
  </si>
  <si>
    <t xml:space="preserve">  其他一般公共服务支出</t>
  </si>
  <si>
    <t xml:space="preserve">    2019999</t>
  </si>
  <si>
    <t xml:space="preserve">    其他一般公共服务支出</t>
  </si>
  <si>
    <t>203</t>
  </si>
  <si>
    <t xml:space="preserve">  20399</t>
  </si>
  <si>
    <t xml:space="preserve">  其他国防支出</t>
  </si>
  <si>
    <t xml:space="preserve">    2039999</t>
  </si>
  <si>
    <t xml:space="preserve">    其他国防支出</t>
  </si>
  <si>
    <t>204</t>
  </si>
  <si>
    <t xml:space="preserve">  20402</t>
  </si>
  <si>
    <t xml:space="preserve">  公安</t>
  </si>
  <si>
    <t xml:space="preserve">    2040201</t>
  </si>
  <si>
    <t xml:space="preserve">    2040219</t>
  </si>
  <si>
    <t xml:space="preserve">    2040299</t>
  </si>
  <si>
    <t xml:space="preserve">    其他公安支出</t>
  </si>
  <si>
    <t xml:space="preserve">  20403</t>
  </si>
  <si>
    <t xml:space="preserve">  国家安全</t>
  </si>
  <si>
    <t xml:space="preserve">    2040399</t>
  </si>
  <si>
    <t xml:space="preserve">    其他国家安全支出</t>
  </si>
  <si>
    <t xml:space="preserve">  20406</t>
  </si>
  <si>
    <t xml:space="preserve">  司法</t>
  </si>
  <si>
    <t xml:space="preserve">    2040610</t>
  </si>
  <si>
    <t xml:space="preserve">    社区矫正</t>
  </si>
  <si>
    <t xml:space="preserve">    2040699</t>
  </si>
  <si>
    <t xml:space="preserve">    其他司法支出</t>
  </si>
  <si>
    <t xml:space="preserve">  20408</t>
  </si>
  <si>
    <t xml:space="preserve">  强制隔离戒毒</t>
  </si>
  <si>
    <t xml:space="preserve">    2040802</t>
  </si>
  <si>
    <t xml:space="preserve">  20499</t>
  </si>
  <si>
    <t xml:space="preserve">  其他公共安全支出</t>
  </si>
  <si>
    <t xml:space="preserve">    2049999</t>
  </si>
  <si>
    <t xml:space="preserve">    其他公共安全支出</t>
  </si>
  <si>
    <t>205</t>
  </si>
  <si>
    <t xml:space="preserve">  20501</t>
  </si>
  <si>
    <t xml:space="preserve">  教育管理事务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</si>
  <si>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</si>
  <si>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</si>
  <si>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</si>
  <si>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</si>
  <si>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</si>
  <si>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</si>
  <si>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</si>
  <si>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</si>
  <si>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206</t>
  </si>
  <si>
    <t xml:space="preserve">  20601</t>
  </si>
  <si>
    <t xml:space="preserve">  科学技术管理事务</t>
  </si>
  <si>
    <t xml:space="preserve">    2060101</t>
  </si>
  <si>
    <t xml:space="preserve">    2060199</t>
  </si>
  <si>
    <t xml:space="preserve">    其他科学技术管理事务支出</t>
  </si>
  <si>
    <t xml:space="preserve">  20605</t>
  </si>
  <si>
    <t xml:space="preserve">  科技条件与服务</t>
  </si>
  <si>
    <t xml:space="preserve">    2060502</t>
  </si>
  <si>
    <t xml:space="preserve">    技术创新服务体系</t>
  </si>
  <si>
    <t xml:space="preserve">    2060599</t>
  </si>
  <si>
    <t xml:space="preserve">    其他科技条件与服务支出</t>
  </si>
  <si>
    <t>207</t>
  </si>
  <si>
    <t xml:space="preserve">  20701</t>
  </si>
  <si>
    <t xml:space="preserve">  文化和旅游</t>
  </si>
  <si>
    <t xml:space="preserve">    2070102</t>
  </si>
  <si>
    <t xml:space="preserve">    2070108</t>
  </si>
  <si>
    <t xml:space="preserve">    文化活动</t>
  </si>
  <si>
    <t xml:space="preserve">    2070109</t>
  </si>
  <si>
    <t xml:space="preserve">    群众文化</t>
  </si>
  <si>
    <t xml:space="preserve">    2070199</t>
  </si>
  <si>
    <t xml:space="preserve">    其他文化和旅游支出</t>
  </si>
  <si>
    <t xml:space="preserve">  20702</t>
  </si>
  <si>
    <t xml:space="preserve">  文物</t>
  </si>
  <si>
    <t xml:space="preserve">    2070201</t>
  </si>
  <si>
    <t xml:space="preserve">    2070205</t>
  </si>
  <si>
    <t xml:space="preserve">    博物馆</t>
  </si>
  <si>
    <t xml:space="preserve">  20703</t>
  </si>
  <si>
    <t xml:space="preserve">  体育</t>
  </si>
  <si>
    <t xml:space="preserve">    2070301</t>
  </si>
  <si>
    <t xml:space="preserve">    2070303</t>
  </si>
  <si>
    <t xml:space="preserve">    2070399</t>
  </si>
  <si>
    <t xml:space="preserve">    其他体育支出</t>
  </si>
  <si>
    <t xml:space="preserve">  20706</t>
  </si>
  <si>
    <t xml:space="preserve">  新闻出版电影</t>
  </si>
  <si>
    <t xml:space="preserve">    2070607</t>
  </si>
  <si>
    <t xml:space="preserve">    电影</t>
  </si>
  <si>
    <t xml:space="preserve">  20708</t>
  </si>
  <si>
    <t xml:space="preserve">  广播电视</t>
  </si>
  <si>
    <t xml:space="preserve">    2070899</t>
  </si>
  <si>
    <t xml:space="preserve">    其他广播电视支出</t>
  </si>
  <si>
    <t xml:space="preserve">  20799</t>
  </si>
  <si>
    <t xml:space="preserve">  其他文化旅游体育与传媒支出</t>
  </si>
  <si>
    <t xml:space="preserve">    2079999</t>
  </si>
  <si>
    <t xml:space="preserve">    其他文化旅游体育与传媒支出</t>
  </si>
  <si>
    <t>208</t>
  </si>
  <si>
    <t xml:space="preserve">  20801</t>
  </si>
  <si>
    <t xml:space="preserve">  人力资源和社会保障管理事务</t>
  </si>
  <si>
    <t xml:space="preserve">    2080101</t>
  </si>
  <si>
    <t xml:space="preserve">    2080107</t>
  </si>
  <si>
    <t xml:space="preserve">    社会保险业务管理事务</t>
  </si>
  <si>
    <t xml:space="preserve">    2080112</t>
  </si>
  <si>
    <t xml:space="preserve">    劳动人事争议调解仲裁</t>
  </si>
  <si>
    <t xml:space="preserve">  20802</t>
  </si>
  <si>
    <t xml:space="preserve">  民政管理事务</t>
  </si>
  <si>
    <t xml:space="preserve">    2080208</t>
  </si>
  <si>
    <t xml:space="preserve">    基层政权建设和社区治理</t>
  </si>
  <si>
    <t xml:space="preserve">    2080299</t>
  </si>
  <si>
    <t xml:space="preserve">    其他民政管理事务支出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</si>
  <si>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</si>
  <si>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</si>
  <si>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</si>
  <si>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</si>
  <si>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</si>
  <si>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</si>
  <si>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</si>
  <si>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</si>
  <si>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20807</t>
  </si>
  <si>
    <t xml:space="preserve">  就业补助</t>
  </si>
  <si>
    <t xml:space="preserve">    2080701</t>
  </si>
  <si>
    <t xml:space="preserve">    就业创业服务补贴</t>
  </si>
  <si>
    <t xml:space="preserve">    2080799</t>
  </si>
  <si>
    <t xml:space="preserve">    其他就业补助支出</t>
  </si>
  <si>
    <t xml:space="preserve">  20808</t>
  </si>
  <si>
    <t xml:space="preserve">  抚恤</t>
  </si>
  <si>
    <t xml:space="preserve">    2080805</t>
  </si>
  <si>
    <t xml:space="preserve">    义务兵优待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</si>
  <si>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</si>
  <si>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</si>
  <si>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</si>
  <si>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</si>
  <si>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2080901</t>
  </si>
  <si>
    <t xml:space="preserve">    退役士兵安置</t>
  </si>
  <si>
    <t xml:space="preserve">    2080999</t>
  </si>
  <si>
    <t xml:space="preserve">    其他退役安置支出</t>
  </si>
  <si>
    <t xml:space="preserve">  20810</t>
  </si>
  <si>
    <t xml:space="preserve">  社会福利</t>
  </si>
  <si>
    <t xml:space="preserve">    2081004</t>
  </si>
  <si>
    <t xml:space="preserve">    殡葬</t>
  </si>
  <si>
    <t xml:space="preserve">    2081006</t>
  </si>
  <si>
    <t xml:space="preserve">    养老服务</t>
  </si>
  <si>
    <t xml:space="preserve">  20811</t>
  </si>
  <si>
    <t xml:space="preserve">  残疾人事业</t>
  </si>
  <si>
    <t xml:space="preserve">    2081199</t>
  </si>
  <si>
    <t xml:space="preserve">    其他残疾人事业支出</t>
  </si>
  <si>
    <t xml:space="preserve">  20819</t>
  </si>
  <si>
    <t xml:space="preserve">  最低生活保障</t>
  </si>
  <si>
    <t xml:space="preserve">    2081901</t>
  </si>
  <si>
    <t xml:space="preserve">    城市最低生活保障金支出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</si>
  <si>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</si>
  <si>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</si>
  <si>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</si>
  <si>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</si>
  <si>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20825</t>
  </si>
  <si>
    <t xml:space="preserve">  其他生活救助</t>
  </si>
  <si>
    <t xml:space="preserve">    2082502</t>
  </si>
  <si>
    <t xml:space="preserve">    其他农村生活救助</t>
  </si>
  <si>
    <t xml:space="preserve">  20826</t>
  </si>
  <si>
    <t xml:space="preserve">  财政对基本养老保险基金的补助</t>
  </si>
  <si>
    <t xml:space="preserve">    2082602</t>
  </si>
  <si>
    <t xml:space="preserve">    财政对城乡居民基本养老保险基金的补助</t>
  </si>
  <si>
    <t xml:space="preserve">  20827</t>
  </si>
  <si>
    <t xml:space="preserve">  财政对其他社会保险基金的补助</t>
  </si>
  <si>
    <t xml:space="preserve">    2082702</t>
  </si>
  <si>
    <t xml:space="preserve">    财政对工伤保险基金的补助</t>
  </si>
  <si>
    <t xml:space="preserve">    2082799</t>
  </si>
  <si>
    <t xml:space="preserve">    其他财政对社会保险基金的补助</t>
  </si>
  <si>
    <t xml:space="preserve">  20828</t>
  </si>
  <si>
    <t xml:space="preserve">  退役军人管理事务</t>
  </si>
  <si>
    <t xml:space="preserve">    2082899</t>
  </si>
  <si>
    <t xml:space="preserve">    其他退役军人事务管理支出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</si>
  <si>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</si>
  <si>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</si>
  <si>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</si>
  <si>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</si>
  <si>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</si>
  <si>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21001</t>
  </si>
  <si>
    <t xml:space="preserve">  卫生健康管理事务</t>
  </si>
  <si>
    <t xml:space="preserve">    2100199</t>
  </si>
  <si>
    <t xml:space="preserve">    其他卫生健康管理事务支出</t>
  </si>
  <si>
    <t xml:space="preserve">  21002</t>
  </si>
  <si>
    <t xml:space="preserve">  公立医院</t>
  </si>
  <si>
    <t xml:space="preserve">    2100204</t>
  </si>
  <si>
    <t xml:space="preserve">    职业病防治医院</t>
  </si>
  <si>
    <t xml:space="preserve">  21003</t>
  </si>
  <si>
    <t xml:space="preserve">  基层医疗卫生机构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</si>
  <si>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</si>
  <si>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</si>
  <si>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</si>
  <si>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</si>
  <si>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2100402</t>
  </si>
  <si>
    <t xml:space="preserve">    卫生监督机构</t>
  </si>
  <si>
    <t xml:space="preserve">    2100408</t>
  </si>
  <si>
    <t xml:space="preserve">    基本公共卫生服务</t>
  </si>
  <si>
    <t xml:space="preserve">    2100410</t>
  </si>
  <si>
    <t xml:space="preserve">    突发公共卫生事件应急处置</t>
  </si>
  <si>
    <t xml:space="preserve">    2100499</t>
  </si>
  <si>
    <t xml:space="preserve">    其他公共卫生支出</t>
  </si>
  <si>
    <t xml:space="preserve">  21007</t>
  </si>
  <si>
    <t xml:space="preserve">  计划生育事务</t>
  </si>
  <si>
    <t xml:space="preserve">    2100716</t>
  </si>
  <si>
    <t xml:space="preserve">    计划生育机构</t>
  </si>
  <si>
    <t xml:space="preserve">    2100717</t>
  </si>
  <si>
    <t xml:space="preserve">    计划生育服务</t>
  </si>
  <si>
    <t xml:space="preserve">    2100799</t>
  </si>
  <si>
    <t xml:space="preserve">    其他计划生育事务支出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</si>
  <si>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</si>
  <si>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</si>
  <si>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</si>
  <si>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</si>
  <si>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</si>
  <si>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</si>
  <si>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</si>
  <si>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</si>
  <si>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</si>
  <si>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</si>
  <si>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</si>
  <si>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</si>
  <si>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</si>
  <si>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</si>
  <si>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</si>
  <si>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</si>
  <si>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</si>
  <si>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</si>
  <si>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  2101399</t>
  </si>
  <si>
    <t xml:space="preserve">    其他医疗救助支出</t>
  </si>
  <si>
    <t xml:space="preserve">  21014</t>
  </si>
  <si>
    <t xml:space="preserve">  优抚对象医疗</t>
  </si>
  <si>
    <t xml:space="preserve">    2101401</t>
  </si>
  <si>
    <t xml:space="preserve">    优抚对象医疗补助</t>
  </si>
  <si>
    <t xml:space="preserve">  21015</t>
  </si>
  <si>
    <t xml:space="preserve">  医疗保障管理事务</t>
  </si>
  <si>
    <t xml:space="preserve">    2101501</t>
  </si>
  <si>
    <t xml:space="preserve">    2101503</t>
  </si>
  <si>
    <t xml:space="preserve">    2101599</t>
  </si>
  <si>
    <t xml:space="preserve">    其他医疗保障管理事务支出</t>
  </si>
  <si>
    <t xml:space="preserve">  21017</t>
  </si>
  <si>
    <t xml:space="preserve">  中医药事务</t>
  </si>
  <si>
    <t xml:space="preserve">    2101799</t>
  </si>
  <si>
    <t xml:space="preserve">    其他中医药事务支出</t>
  </si>
  <si>
    <t>211</t>
  </si>
  <si>
    <t xml:space="preserve">  21101</t>
  </si>
  <si>
    <t xml:space="preserve">  环境保护管理事务</t>
  </si>
  <si>
    <t xml:space="preserve">    2110101</t>
  </si>
  <si>
    <t xml:space="preserve">    2110199</t>
  </si>
  <si>
    <t xml:space="preserve">    其他环境保护管理事务支出</t>
  </si>
  <si>
    <t xml:space="preserve">  21102</t>
  </si>
  <si>
    <t xml:space="preserve">  环境监测与监察</t>
  </si>
  <si>
    <t xml:space="preserve">    2110203</t>
  </si>
  <si>
    <t xml:space="preserve">    建设项目环评审查与监督</t>
  </si>
  <si>
    <t xml:space="preserve">    2110299</t>
  </si>
  <si>
    <t xml:space="preserve">    其他环境监测与监察支出</t>
  </si>
  <si>
    <t xml:space="preserve">  21103</t>
  </si>
  <si>
    <t xml:space="preserve">  污染防治</t>
  </si>
  <si>
    <t xml:space="preserve">    2110301</t>
  </si>
  <si>
    <t xml:space="preserve">    大气</t>
  </si>
  <si>
    <t xml:space="preserve">    2110302</t>
  </si>
  <si>
    <t xml:space="preserve">    水体</t>
  </si>
  <si>
    <t xml:space="preserve">  21199</t>
  </si>
  <si>
    <t xml:space="preserve">  其他节能环保支出</t>
  </si>
  <si>
    <t xml:space="preserve">    2119999</t>
  </si>
  <si>
    <t xml:space="preserve">    其他节能环保支出</t>
  </si>
  <si>
    <t>212</t>
  </si>
  <si>
    <t xml:space="preserve">  21201</t>
  </si>
  <si>
    <t xml:space="preserve">  城乡社区管理事务</t>
  </si>
  <si>
    <t xml:space="preserve">    2120101</t>
  </si>
  <si>
    <t xml:space="preserve">    2120104</t>
  </si>
  <si>
    <t xml:space="preserve">    城管执法</t>
  </si>
  <si>
    <t xml:space="preserve">    2120199</t>
  </si>
  <si>
    <t xml:space="preserve">    其他城乡社区管理事务支出</t>
  </si>
  <si>
    <t xml:space="preserve">  21202</t>
  </si>
  <si>
    <t xml:space="preserve">  城乡社区规划与管理</t>
  </si>
  <si>
    <t xml:space="preserve">    2120201</t>
  </si>
  <si>
    <t xml:space="preserve">    城乡社区规划与管理</t>
  </si>
  <si>
    <t xml:space="preserve">  21203</t>
  </si>
  <si>
    <t xml:space="preserve">  城乡社区公共设施</t>
  </si>
  <si>
    <t xml:space="preserve">    2120303</t>
  </si>
  <si>
    <t xml:space="preserve">    小城镇基础设施建设</t>
  </si>
  <si>
    <t xml:space="preserve">    2120399</t>
  </si>
  <si>
    <t xml:space="preserve">    其他城乡社区公共设施支出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</si>
  <si>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</si>
  <si>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</si>
  <si>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</si>
  <si>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</si>
  <si>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 xml:space="preserve">  21299</t>
  </si>
  <si>
    <t xml:space="preserve">  其他城乡社区支出</t>
  </si>
  <si>
    <t xml:space="preserve">    2129999</t>
  </si>
  <si>
    <t xml:space="preserve">    其他城乡社区支出</t>
  </si>
  <si>
    <t>213</t>
  </si>
  <si>
    <t xml:space="preserve">  21301</t>
  </si>
  <si>
    <t xml:space="preserve">  农业农村</t>
  </si>
  <si>
    <t xml:space="preserve">    2130125</t>
  </si>
  <si>
    <t xml:space="preserve">    农产品加工与促销</t>
  </si>
  <si>
    <t xml:space="preserve">    2130126</t>
  </si>
  <si>
    <t xml:space="preserve">    农村社会事业</t>
  </si>
  <si>
    <t xml:space="preserve">    2130142</t>
  </si>
  <si>
    <t xml:space="preserve">    乡村道路建设</t>
  </si>
  <si>
    <t xml:space="preserve">    2130199</t>
  </si>
  <si>
    <t xml:space="preserve">    其他农业农村支出</t>
  </si>
  <si>
    <t xml:space="preserve">  21302</t>
  </si>
  <si>
    <t xml:space="preserve">  林业和草原</t>
  </si>
  <si>
    <t xml:space="preserve">    2130204</t>
  </si>
  <si>
    <t xml:space="preserve">    事业机构</t>
  </si>
  <si>
    <t xml:space="preserve">    2130234</t>
  </si>
  <si>
    <t xml:space="preserve">    林业草原防灾减灾</t>
  </si>
  <si>
    <t xml:space="preserve">    2130299</t>
  </si>
  <si>
    <t xml:space="preserve">    其他林业和草原支出</t>
  </si>
  <si>
    <t xml:space="preserve">  21303</t>
  </si>
  <si>
    <t xml:space="preserve">  水利</t>
  </si>
  <si>
    <t xml:space="preserve">    2130301</t>
  </si>
  <si>
    <t xml:space="preserve">    2130310</t>
  </si>
  <si>
    <t xml:space="preserve">    水土保持</t>
  </si>
  <si>
    <t xml:space="preserve">    2130399</t>
  </si>
  <si>
    <t xml:space="preserve">    其他水利支出</t>
  </si>
  <si>
    <t xml:space="preserve">  21307</t>
  </si>
  <si>
    <t xml:space="preserve">  农村综合改革</t>
  </si>
  <si>
    <t xml:space="preserve">    2130701</t>
  </si>
  <si>
    <t xml:space="preserve">    对村级公益事业建设的补助</t>
  </si>
  <si>
    <t xml:space="preserve">    2130705</t>
  </si>
  <si>
    <t xml:space="preserve">    对村民委员会和村党支部的补助</t>
  </si>
  <si>
    <t xml:space="preserve">    2130799</t>
  </si>
  <si>
    <t xml:space="preserve">    其他农村综合改革支出</t>
  </si>
  <si>
    <t xml:space="preserve">  21308</t>
  </si>
  <si>
    <t xml:space="preserve">  普惠金融发展支出</t>
  </si>
  <si>
    <t xml:space="preserve">    2130899</t>
  </si>
  <si>
    <t xml:space="preserve">    其他普惠金融发展支出</t>
  </si>
  <si>
    <t xml:space="preserve">  21399</t>
  </si>
  <si>
    <t xml:space="preserve">  其他农林水支出</t>
  </si>
  <si>
    <t xml:space="preserve">    2139999</t>
  </si>
  <si>
    <t xml:space="preserve">    其他农林水支出</t>
  </si>
  <si>
    <t>214</t>
  </si>
  <si>
    <t xml:space="preserve">  21499</t>
  </si>
  <si>
    <t xml:space="preserve">  其他交通运输支出</t>
  </si>
  <si>
    <t xml:space="preserve">    2149999</t>
  </si>
  <si>
    <t xml:space="preserve">    其他交通运输支出</t>
  </si>
  <si>
    <t>215</t>
  </si>
  <si>
    <t xml:space="preserve">  21508</t>
  </si>
  <si>
    <t xml:space="preserve">  支持中小企业发展和管理支出</t>
  </si>
  <si>
    <t xml:space="preserve">    2150805</t>
  </si>
  <si>
    <t xml:space="preserve">    中小企业发展专项</t>
  </si>
  <si>
    <t>217</t>
  </si>
  <si>
    <t xml:space="preserve">  21799</t>
  </si>
  <si>
    <t xml:space="preserve">  其他金融支出</t>
  </si>
  <si>
    <t xml:space="preserve">    2179999</t>
  </si>
  <si>
    <t xml:space="preserve">    其他金融支出</t>
  </si>
  <si>
    <t>220</t>
  </si>
  <si>
    <t xml:space="preserve">  22001</t>
  </si>
  <si>
    <t xml:space="preserve">  自然资源事务</t>
  </si>
  <si>
    <t xml:space="preserve">    2200101</t>
  </si>
  <si>
    <t xml:space="preserve">  22005</t>
  </si>
  <si>
    <t xml:space="preserve">  气象事务</t>
  </si>
  <si>
    <t xml:space="preserve">    2200501</t>
  </si>
  <si>
    <t xml:space="preserve">    2200506</t>
  </si>
  <si>
    <t xml:space="preserve">    气象探测</t>
  </si>
  <si>
    <t xml:space="preserve">    2200509</t>
  </si>
  <si>
    <t xml:space="preserve">    气象服务</t>
  </si>
  <si>
    <t>221</t>
  </si>
  <si>
    <t xml:space="preserve">  22101</t>
  </si>
  <si>
    <t xml:space="preserve">  保障性安居工程支出</t>
  </si>
  <si>
    <t xml:space="preserve">    2210199</t>
  </si>
  <si>
    <t xml:space="preserve">    其他保障性安居工程支出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</si>
  <si>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</si>
  <si>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</si>
  <si>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</si>
  <si>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</si>
  <si>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</si>
  <si>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 xml:space="preserve">  22401</t>
  </si>
  <si>
    <t xml:space="preserve">  应急管理事务</t>
  </si>
  <si>
    <t xml:space="preserve">    2240104</t>
  </si>
  <si>
    <t xml:space="preserve">    灾害风险防治</t>
  </si>
  <si>
    <t xml:space="preserve">    2240106</t>
  </si>
  <si>
    <t xml:space="preserve">    安全监管</t>
  </si>
  <si>
    <t xml:space="preserve">    2240109</t>
  </si>
  <si>
    <t xml:space="preserve">    应急管理</t>
  </si>
  <si>
    <t xml:space="preserve">    2240199</t>
  </si>
  <si>
    <t xml:space="preserve">    其他应急管理支出</t>
  </si>
  <si>
    <t xml:space="preserve">  22402</t>
  </si>
  <si>
    <t xml:space="preserve">  消防救援事务</t>
  </si>
  <si>
    <t xml:space="preserve">    2240204</t>
  </si>
  <si>
    <t xml:space="preserve">    消防应急救援</t>
  </si>
  <si>
    <t xml:space="preserve">  22406</t>
  </si>
  <si>
    <t xml:space="preserve">  自然灾害防治</t>
  </si>
  <si>
    <t xml:space="preserve">    2240602</t>
  </si>
  <si>
    <t xml:space="preserve">    森林草原防灾减灾</t>
  </si>
  <si>
    <t xml:space="preserve">  22499</t>
  </si>
  <si>
    <t xml:space="preserve">  其他灾害防治及应急管理支出</t>
  </si>
  <si>
    <t xml:space="preserve">    2249999</t>
  </si>
  <si>
    <t xml:space="preserve">    其他灾害防治及应急管理支出</t>
  </si>
  <si>
    <t>227</t>
  </si>
  <si>
    <t xml:space="preserve">  227</t>
  </si>
  <si>
    <t xml:space="preserve">  预备费</t>
  </si>
  <si>
    <t xml:space="preserve">    227</t>
  </si>
  <si>
    <t xml:space="preserve">    预备费</t>
  </si>
  <si>
    <t>229</t>
  </si>
  <si>
    <t xml:space="preserve">  22999</t>
  </si>
  <si>
    <t xml:space="preserve">  其他支出</t>
  </si>
  <si>
    <t xml:space="preserve">    2299999</t>
  </si>
  <si>
    <t xml:space="preserve">    其他支出</t>
  </si>
  <si>
    <t>232</t>
  </si>
  <si>
    <t>债务付息支出</t>
  </si>
  <si>
    <t xml:space="preserve">  23203</t>
  </si>
  <si>
    <t xml:space="preserve">  地方政府一般债务付息支出</t>
  </si>
  <si>
    <t xml:space="preserve">    2320301</t>
  </si>
  <si>
    <t xml:space="preserve">    地方政府一般债券付息支出</t>
  </si>
  <si>
    <t>2024年高新区一般公共预算基本支出明细表（本级）</t>
  </si>
  <si>
    <t>经济科目代码</t>
  </si>
  <si>
    <t>经济科目名称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</si>
  <si>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</si>
  <si>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</si>
  <si>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</si>
  <si>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</si>
  <si>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</si>
  <si>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</si>
  <si>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</si>
  <si>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</si>
  <si>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</si>
  <si>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</si>
  <si>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</si>
  <si>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</si>
  <si>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</si>
  <si>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</si>
  <si>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</si>
  <si>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</si>
  <si>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其他对个人和家庭的补助</t>
  </si>
  <si>
    <t>对事业单位经常性补助</t>
  </si>
  <si>
    <t>工资福利支出</t>
  </si>
  <si>
    <t>商品和服务支出</t>
  </si>
  <si>
    <t>合  计</t>
  </si>
  <si>
    <t>2024年高新区一般公共预算税收返还和转移支付表</t>
  </si>
  <si>
    <t>项目</t>
  </si>
  <si>
    <t>年初预算</t>
  </si>
  <si>
    <t>备注</t>
  </si>
  <si>
    <t>专项转移支付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</si>
  <si>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</si>
  <si>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</si>
  <si>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</si>
  <si>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</si>
  <si>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</si>
  <si>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</si>
  <si>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</si>
  <si>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</si>
  <si>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</si>
  <si>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</si>
  <si>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</si>
  <si>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</si>
  <si>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</si>
  <si>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</si>
  <si>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</si>
  <si>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</si>
  <si>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</si>
  <si>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</si>
  <si>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</si>
  <si>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</si>
  <si>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</si>
  <si>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说明：高新区未列对下税收返还和转移支付支出，本表以空表列示。</t>
  </si>
  <si>
    <t>2024年高新区政府性基金收入预算表</t>
  </si>
  <si>
    <t>2024年高新区政府性基金支出预算表</t>
  </si>
  <si>
    <t>抗疫特别国债支出</t>
  </si>
  <si>
    <t>政府性基金调出资金</t>
  </si>
  <si>
    <t>专项债务还本支出</t>
  </si>
  <si>
    <t>上解支出</t>
  </si>
  <si>
    <t>2024年高新区政府性基金支出预算表（本级）</t>
  </si>
  <si>
    <t>2024年高新区国有资本经营收支预算表</t>
  </si>
  <si>
    <t>收          入</t>
  </si>
  <si>
    <t>支          出</t>
  </si>
  <si>
    <t>2024年高新区政府性基金支出预算明细表（本级）</t>
  </si>
  <si>
    <t>其中：</t>
  </si>
  <si>
    <t>本级财力      安排支出数</t>
  </si>
  <si>
    <t xml:space="preserve">  21208</t>
  </si>
  <si>
    <t xml:space="preserve">  国有土地使用权出让收入安排的支出</t>
  </si>
  <si>
    <t xml:space="preserve">    2120801</t>
  </si>
  <si>
    <t xml:space="preserve">    征地和拆迁补偿支出</t>
  </si>
  <si>
    <t xml:space="preserve">    2120802</t>
  </si>
  <si>
    <t xml:space="preserve">    土地开发支出</t>
  </si>
  <si>
    <t xml:space="preserve">    2120803</t>
  </si>
  <si>
    <t xml:space="preserve">    城市建设支出</t>
  </si>
  <si>
    <t xml:space="preserve">    2120804</t>
  </si>
  <si>
    <t xml:space="preserve">    农村基础设施建设支出</t>
  </si>
  <si>
    <t xml:space="preserve">    2120806</t>
  </si>
  <si>
    <t xml:space="preserve">    土地出让业务支出</t>
  </si>
  <si>
    <t xml:space="preserve">    2120810</t>
  </si>
  <si>
    <t xml:space="preserve">    棚户区改造支出</t>
  </si>
  <si>
    <t xml:space="preserve">    2120814</t>
  </si>
  <si>
    <t xml:space="preserve">    农业生产发展支出</t>
  </si>
  <si>
    <t xml:space="preserve">    2120815</t>
  </si>
  <si>
    <t xml:space="preserve">    农村社会事业支出</t>
  </si>
  <si>
    <t xml:space="preserve">    2120816</t>
  </si>
  <si>
    <t xml:space="preserve">    农业农村生态环境支出</t>
  </si>
  <si>
    <t xml:space="preserve">    2120899</t>
  </si>
  <si>
    <t xml:space="preserve">    其他国有土地使用权出让收入安排的支出</t>
  </si>
  <si>
    <t xml:space="preserve">  21214</t>
  </si>
  <si>
    <t xml:space="preserve">  污水处理费安排的支出</t>
  </si>
  <si>
    <t xml:space="preserve">    2121499</t>
  </si>
  <si>
    <t xml:space="preserve">    其他污水处理费安排的支出</t>
  </si>
  <si>
    <t>231</t>
  </si>
  <si>
    <t>债务还本支出</t>
  </si>
  <si>
    <t xml:space="preserve">  23104</t>
  </si>
  <si>
    <t xml:space="preserve">  地方政府专项债务还本支出</t>
  </si>
  <si>
    <t xml:space="preserve">    2310499</t>
  </si>
  <si>
    <t xml:space="preserve">    其他政府性基金债务还本支出</t>
  </si>
  <si>
    <t xml:space="preserve">  23204</t>
  </si>
  <si>
    <t xml:space="preserve">  地方政府专项债务付息支出</t>
  </si>
  <si>
    <t xml:space="preserve">    2320499</t>
  </si>
  <si>
    <t xml:space="preserve">    其他政府性基金债务付息支出</t>
  </si>
  <si>
    <t>2024年高新区政府性基金转移支付表</t>
  </si>
  <si>
    <t xml:space="preserve">    政府性基金转移支付</t>
  </si>
  <si>
    <t>说明：高新区政府性基金未列对下转移支付支出，本表以空表列示。</t>
  </si>
  <si>
    <t>2024年高新区国有资本经营收入预算表</t>
  </si>
  <si>
    <t>2024年高新区国有资本经营支出预算表</t>
  </si>
  <si>
    <t>2024年高新区国有资本经营支出预算表（本级）</t>
  </si>
  <si>
    <t>2024年高新区国有资本经营预算转移支付表</t>
  </si>
  <si>
    <t>项      目</t>
  </si>
  <si>
    <t>国有资本经营预算转移支付</t>
  </si>
  <si>
    <t>说明：高新区本级未列对下国有资本经营预算转移支付，本表以空表形式公开。</t>
  </si>
  <si>
    <t>2024年高新区社会保险基金收支预算表</t>
  </si>
  <si>
    <t>2024年高新区社会保险基金收入预算表</t>
  </si>
  <si>
    <t>三、收入合计</t>
  </si>
  <si>
    <t>2024年高新区社会保险基金支出预算表</t>
  </si>
  <si>
    <t>二、本年支出</t>
  </si>
  <si>
    <t>2024年预算政府一般债务限额和余额情况表</t>
  </si>
  <si>
    <t>单位：亿元</t>
  </si>
  <si>
    <t>限额</t>
  </si>
  <si>
    <t>余额</t>
  </si>
  <si>
    <t>益阳高新区</t>
  </si>
  <si>
    <t>注：省财政厅未下达益阳高新区限额，其限额包含在市本级，2024年预算政府债务限额为2023年政府债务余额，均暂未经省厅、市局最终审核认定。</t>
  </si>
  <si>
    <t>2024年预算政府专项债务限额和余额情况表</t>
  </si>
  <si>
    <t>注：省财政厅未下达益阳高新区限额，其限额包含在市本级，2024年预算债务政府限额为2023年政府债务余额，均暂未经省厅、市局最终审核认定。</t>
  </si>
  <si>
    <t>2024年高新区“三公经费”支出预算表</t>
  </si>
  <si>
    <t>因公出国（境）费</t>
  </si>
  <si>
    <t>公务用车购置费</t>
  </si>
  <si>
    <t>公车运行维护费</t>
  </si>
  <si>
    <t>2024年高新区部门预算简表</t>
  </si>
  <si>
    <t>单位名称</t>
  </si>
  <si>
    <t>合计</t>
  </si>
  <si>
    <t>基本支出</t>
  </si>
  <si>
    <t>项目支出</t>
  </si>
  <si>
    <t>202</t>
  </si>
  <si>
    <t>益阳高新区财政局(本级)</t>
  </si>
  <si>
    <t>301</t>
  </si>
  <si>
    <t>益阳高新区管理委员会经济合作局</t>
  </si>
  <si>
    <t>302</t>
  </si>
  <si>
    <t>益阳高新区管理委员会产业发展局</t>
  </si>
  <si>
    <t>303</t>
  </si>
  <si>
    <t>益阳高新区企业服务中心</t>
  </si>
  <si>
    <t>304</t>
  </si>
  <si>
    <t>益阳高新区消防救援大队</t>
  </si>
  <si>
    <t>305</t>
  </si>
  <si>
    <t>国家税务总局益阳高新区税务局</t>
  </si>
  <si>
    <t>401</t>
  </si>
  <si>
    <t>益阳高新区开发建设局</t>
  </si>
  <si>
    <t>402</t>
  </si>
  <si>
    <t>益阳高新区征地拆迁事务所</t>
  </si>
  <si>
    <t>403</t>
  </si>
  <si>
    <t>益阳高新区土地储备发展中心</t>
  </si>
  <si>
    <t>405</t>
  </si>
  <si>
    <t>益阳市自然资源和规划局高新区分局</t>
  </si>
  <si>
    <t>406</t>
  </si>
  <si>
    <t>益阳市生态环境局高新区分局</t>
  </si>
  <si>
    <t>407</t>
  </si>
  <si>
    <t>益阳市交通运输局直属事务中心</t>
  </si>
  <si>
    <t>501</t>
  </si>
  <si>
    <t>益阳高新区社会事务管理局</t>
  </si>
  <si>
    <t>502</t>
  </si>
  <si>
    <t>益阳高新区市场监管局</t>
  </si>
  <si>
    <t>503</t>
  </si>
  <si>
    <t>益阳市人力资源和社会保障局直属分局</t>
  </si>
  <si>
    <t>504</t>
  </si>
  <si>
    <t>益阳市医疗保障局直属事务中心</t>
  </si>
  <si>
    <t>505</t>
  </si>
  <si>
    <t>周立波故居纪念馆</t>
  </si>
  <si>
    <t>506</t>
  </si>
  <si>
    <t>益阳奥林匹克公园管理中心</t>
  </si>
  <si>
    <t>507</t>
  </si>
  <si>
    <t>益阳市谢林港镇财政所</t>
  </si>
  <si>
    <t>508</t>
  </si>
  <si>
    <t>益阳市朝阳街道办事处财政所</t>
  </si>
  <si>
    <t>509</t>
  </si>
  <si>
    <t>益阳市鱼形山街道办事处</t>
  </si>
  <si>
    <t>511</t>
  </si>
  <si>
    <t>益阳市鱼形山水库管理所</t>
  </si>
  <si>
    <t>512</t>
  </si>
  <si>
    <t>益阳市鱼形山国有林场</t>
  </si>
  <si>
    <t>513</t>
  </si>
  <si>
    <t>益阳高新区气象局</t>
  </si>
  <si>
    <t>601</t>
  </si>
  <si>
    <t>益阳高新区财政局</t>
  </si>
  <si>
    <t>701</t>
  </si>
  <si>
    <t>益阳高新区管理委员会办公室</t>
  </si>
  <si>
    <t>702</t>
  </si>
  <si>
    <t>益阳高新区组织工作局</t>
  </si>
  <si>
    <t>703</t>
  </si>
  <si>
    <t>益阳高新区监察工作委员会</t>
  </si>
  <si>
    <t>704</t>
  </si>
  <si>
    <t>益阳市审计局直属分局</t>
  </si>
  <si>
    <t>705</t>
  </si>
  <si>
    <t>益阳市公安局高新分局</t>
  </si>
  <si>
    <t>2024年高新区重点项目安排情况表</t>
  </si>
  <si>
    <t>项目名称</t>
  </si>
  <si>
    <t>2024年
预算安排数</t>
  </si>
  <si>
    <t>2023年
预算安排数</t>
  </si>
  <si>
    <t>项目概述</t>
  </si>
  <si>
    <t>一、防范化解重大风险</t>
  </si>
  <si>
    <t>1.专项债务付息</t>
  </si>
  <si>
    <t>2024年专项债券付息支出</t>
  </si>
  <si>
    <t>2.一般债务付息</t>
  </si>
  <si>
    <t>2024年一般债券付息支出</t>
  </si>
  <si>
    <t>3.专项债务还本</t>
  </si>
  <si>
    <t>2024年专项债务还本支出</t>
  </si>
  <si>
    <t>二、乡村振兴</t>
  </si>
  <si>
    <t>1.耕地保护专项</t>
  </si>
  <si>
    <t>耕地保护专项</t>
  </si>
  <si>
    <t>2.高标准农田建设</t>
  </si>
  <si>
    <t>提高耕地质量，构建农田建设多元投入格局</t>
  </si>
  <si>
    <t>3.耕地“非粮化”整治</t>
  </si>
  <si>
    <t>耕地“非粮化”问题专项整治</t>
  </si>
  <si>
    <t>4.畜禽污染整治</t>
  </si>
  <si>
    <t>畜禽污染整治</t>
  </si>
  <si>
    <t>5.扶贫及乡村振兴</t>
  </si>
  <si>
    <t>扶贫及乡村振兴区级配套资金</t>
  </si>
  <si>
    <t>6.农村生活污水治理</t>
  </si>
  <si>
    <t>谢林港农村生活污水治理</t>
  </si>
  <si>
    <t>7.林燕路建设</t>
  </si>
  <si>
    <t>谢林港林燕路路基路面及配套等工程</t>
  </si>
  <si>
    <t>8.粮食生产专项</t>
  </si>
  <si>
    <t>新林港、鱼形山街道群众粮食生产民生补贴</t>
  </si>
  <si>
    <t>9.污水处理厂建设</t>
  </si>
  <si>
    <t>谢林港污水处理厂二期淤泥处理系统建设</t>
  </si>
  <si>
    <t>10.农村清洁工程</t>
  </si>
  <si>
    <t>谢林港镇区卫生保洁</t>
  </si>
  <si>
    <t>11.志溪河大堤</t>
  </si>
  <si>
    <t>志溪河堤防加固工程（一期）工程款</t>
  </si>
  <si>
    <t>12.乡村振兴道路建设</t>
  </si>
  <si>
    <t>幸福大道、画南路等5条道路</t>
  </si>
  <si>
    <t>13.栗山洲滚水坝项目</t>
  </si>
  <si>
    <t>栗山洲滚水坝项目</t>
  </si>
  <si>
    <t>14.云雾山路绿化带土石方工程</t>
  </si>
  <si>
    <t>原云雾山路绿化带土石方工程</t>
  </si>
  <si>
    <t>15.黑臭水体整治</t>
  </si>
  <si>
    <t>涧山河、鸦鹊塘河黑臭水体整治项目</t>
  </si>
  <si>
    <t>16.农村公路建设</t>
  </si>
  <si>
    <t>鱼形山街道农村公路建设</t>
  </si>
  <si>
    <t>17.人居环境治理专项</t>
  </si>
  <si>
    <t>谢林港、鱼形山街道人居环境治理专项</t>
  </si>
  <si>
    <t>18.一事一议财政奖补</t>
  </si>
  <si>
    <t>农村公益事业建设、社会主义新农村建设等</t>
  </si>
  <si>
    <t>三、产业扶持</t>
  </si>
  <si>
    <t>1.财源建设资金</t>
  </si>
  <si>
    <t>财源建设资金</t>
  </si>
  <si>
    <t>2.项目建设扶持</t>
  </si>
  <si>
    <t>项目建设扶持资金</t>
  </si>
  <si>
    <t>3.产业发展扶持资金</t>
  </si>
  <si>
    <t>对园区企业开展产业扶持、科技创新奖励</t>
  </si>
  <si>
    <t>四、基础设施建设</t>
  </si>
  <si>
    <t>1.水电气讯配套及管线迁移</t>
  </si>
  <si>
    <t>水、电、气、讯配套和管线迁移</t>
  </si>
  <si>
    <t>2.创园建设项目</t>
  </si>
  <si>
    <t>公园建设</t>
  </si>
  <si>
    <t>3.建设相关采购</t>
  </si>
  <si>
    <t>建设采购项目</t>
  </si>
  <si>
    <t>4.棚户区改造</t>
  </si>
  <si>
    <t>棚改安置房建设</t>
  </si>
  <si>
    <t>5.老旧小区改造</t>
  </si>
  <si>
    <t>园林苑小区、金泰花园等老旧小区改造</t>
  </si>
  <si>
    <t>6.园区基础设施建设</t>
  </si>
  <si>
    <t>园区基础设施建设代建项目</t>
  </si>
  <si>
    <t>7.城区绿化专项</t>
  </si>
  <si>
    <t>绿化养护项目和绿化建设项目</t>
  </si>
  <si>
    <t>8.公路桥梁养护</t>
  </si>
  <si>
    <t>顽瘴痼疾、应急工程，县乡农村公路养护</t>
  </si>
  <si>
    <t>五、民生事务</t>
  </si>
  <si>
    <t>1.困难群众补助配套</t>
  </si>
  <si>
    <t>低保、五保区级配套</t>
  </si>
  <si>
    <t>2.疫情防控</t>
  </si>
  <si>
    <t>防控物资、核酸检测、隔离点费结算</t>
  </si>
  <si>
    <t>3.优抚对象抚恤补助配套</t>
  </si>
  <si>
    <t>优抚对象补助区级配套</t>
  </si>
  <si>
    <t>4.特殊困难群众区级救济</t>
  </si>
  <si>
    <t>特殊困难群众的救助</t>
  </si>
  <si>
    <t>5.基本公共卫生服务</t>
  </si>
  <si>
    <t>全区基本公共卫生服务等6项补助资金</t>
  </si>
  <si>
    <t>6.城乡社保养老保险配套</t>
  </si>
  <si>
    <t>城乡社保养老保险配套</t>
  </si>
  <si>
    <t>7.城乡居民基本医疗保险配套</t>
  </si>
  <si>
    <t>城乡居民基本医疗保险配套</t>
  </si>
  <si>
    <t>8.城乡医疗救助</t>
  </si>
  <si>
    <t>城乡居民医疗救助资金</t>
  </si>
  <si>
    <t>9.健康民生实事（华大基因）</t>
  </si>
  <si>
    <t>健康民生实事（华大基因）</t>
  </si>
  <si>
    <t>六、教育专项</t>
  </si>
  <si>
    <t>1.学校建设</t>
  </si>
  <si>
    <t>凤山、丁香等学校建设</t>
  </si>
  <si>
    <t>2.学校安防设施建设及运维</t>
  </si>
  <si>
    <t>高新区中小学安防设施项目</t>
  </si>
  <si>
    <t>3.幼儿园学位补贴</t>
  </si>
  <si>
    <t>幼儿园学位补贴</t>
  </si>
  <si>
    <t>七、生态环保</t>
  </si>
  <si>
    <t>1.城乡环卫专项</t>
  </si>
  <si>
    <t>清扫保洁、站厕、垃圾分类等</t>
  </si>
  <si>
    <t>2.生态环保专项</t>
  </si>
  <si>
    <t>污水处理厂、恒昌锑重金属废渣污染修复等</t>
  </si>
  <si>
    <t>3.地质灾害综合防治专项</t>
  </si>
  <si>
    <t>地质灾害综合防治专项（含矿产资源管理）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</si>
</sst>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_-;\-\¥* #,##0_-;_-\¥* &quot;-&quot;_-;_-@_-"/>
    <numFmt numFmtId="177" formatCode="#,##0;\-#,##0;&quot;-&quot;"/>
    <numFmt numFmtId="178" formatCode="_-* #,##0_$_-;\-* #,##0_$_-;_-* &quot;-&quot;_$_-;_-@_-"/>
    <numFmt numFmtId="179" formatCode="0.0"/>
    <numFmt numFmtId="180" formatCode="_-* #,##0.00_$_-;\-* #,##0.00_$_-;_-* &quot;-&quot;??_$_-;_-@_-"/>
    <numFmt numFmtId="181" formatCode="_-* #,##0&quot;$&quot;_-;\-* #,##0&quot;$&quot;_-;_-* &quot;-&quot;&quot;$&quot;_-;_-@_-"/>
    <numFmt numFmtId="182" formatCode="_-* #,##0.00&quot;$&quot;_-;\-* #,##0.00&quot;$&quot;_-;_-* &quot;-&quot;??&quot;$&quot;_-;_-@_-"/>
    <numFmt numFmtId="183" formatCode="_ * #,##0_ ;_ * \-#,##0_ ;_ * &quot;-&quot;??_ ;_ @_ "/>
    <numFmt numFmtId="184" formatCode="_-* #,##0_-;\-* #,##0_-;_-* &quot;-&quot;_-;_-@_-"/>
    <numFmt numFmtId="185" formatCode="#,##0_ "/>
    <numFmt numFmtId="186" formatCode="0.0_ "/>
    <numFmt numFmtId="187" formatCode="0.0_);[Red]\(0.0\)"/>
    <numFmt numFmtId="188" formatCode="0_ "/>
    <numFmt numFmtId="189" formatCode="0.00_ "/>
  </numFmts>
  <fonts count="95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b/>
      <sz val="12"/>
      <name val="宋体"/>
      <charset val="134"/>
    </font>
    <font>
      <sz val="18"/>
      <color theme="1"/>
      <name val="方正小标宋简体"/>
      <charset val="134"/>
    </font>
    <font>
      <sz val="10"/>
      <color theme="1"/>
      <name val="华文中宋"/>
      <charset val="134"/>
    </font>
    <font>
      <b/>
      <sz val="10"/>
      <color theme="1"/>
      <name val="华文中宋"/>
      <charset val="134"/>
    </font>
    <font>
      <b/>
      <sz val="9"/>
      <name val="SimSun"/>
      <charset val="134"/>
    </font>
    <font>
      <b/>
      <sz val="10"/>
      <name val="华文中宋"/>
      <charset val="134"/>
    </font>
    <font>
      <b/>
      <sz val="10"/>
      <color rgb="FF000000"/>
      <name val="华文中宋"/>
      <charset val="134"/>
    </font>
    <font>
      <sz val="9"/>
      <name val="SimSun"/>
      <charset val="134"/>
    </font>
    <font>
      <sz val="10"/>
      <name val="宋体"/>
      <charset val="134"/>
    </font>
    <font>
      <sz val="12"/>
      <name val="Times New Roman"/>
      <charset val="134"/>
    </font>
    <font>
      <sz val="10"/>
      <color rgb="FF000000"/>
      <name val="华文中宋"/>
      <charset val="134"/>
    </font>
    <font>
      <sz val="10"/>
      <name val="华文中宋"/>
      <charset val="136"/>
    </font>
    <font>
      <sz val="10"/>
      <color rgb="FFFF0000"/>
      <name val="华文中宋"/>
      <charset val="134"/>
    </font>
    <font>
      <b/>
      <sz val="10"/>
      <color indexed="8"/>
      <name val="华文中宋"/>
      <charset val="134"/>
    </font>
    <font>
      <sz val="12"/>
      <color rgb="FFFF0000"/>
      <name val="Times New Roman"/>
      <charset val="134"/>
    </font>
    <font>
      <sz val="18"/>
      <color rgb="FFFF0000"/>
      <name val="方正小标宋简体"/>
      <charset val="134"/>
    </font>
    <font>
      <b/>
      <sz val="10"/>
      <color rgb="FFFF0000"/>
      <name val="华文中宋"/>
      <charset val="134"/>
    </font>
    <font>
      <sz val="10"/>
      <color indexed="8"/>
      <name val="华文中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sz val="10"/>
      <name val="Geneva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name val="宋体"/>
      <charset val="134"/>
    </font>
    <font>
      <sz val="11"/>
      <color indexed="20"/>
      <name val="宋体"/>
      <charset val="134"/>
    </font>
    <font>
      <sz val="11"/>
      <color indexed="53"/>
      <name val="宋体"/>
      <charset val="134"/>
    </font>
    <font>
      <sz val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1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134"/>
    </font>
    <font>
      <sz val="12"/>
      <color indexed="17"/>
      <name val="宋体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0"/>
      <name val="MS Sans Serif"/>
      <charset val="134"/>
    </font>
    <font>
      <sz val="12"/>
      <color indexed="20"/>
      <name val="宋体"/>
      <charset val="134"/>
    </font>
    <font>
      <sz val="7"/>
      <name val="Small Fonts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0"/>
      <name val="Arial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i/>
      <sz val="16"/>
      <name val="Helv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21"/>
      <name val="楷体_GB2312"/>
      <charset val="134"/>
    </font>
    <font>
      <b/>
      <sz val="18"/>
      <color indexed="62"/>
      <name val="宋体"/>
      <charset val="134"/>
    </font>
    <font>
      <sz val="11"/>
      <color theme="1"/>
      <name val="Tahoma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Tahoma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sz val="10"/>
      <name val="Times New Roman"/>
      <charset val="134"/>
    </font>
    <font>
      <sz val="11"/>
      <color indexed="19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sz val="10"/>
      <color indexed="9"/>
      <name val="华文中宋"/>
      <charset val="134"/>
    </font>
    <font>
      <sz val="10"/>
      <color indexed="42"/>
      <name val="华文中宋"/>
      <charset val="134"/>
    </font>
    <font>
      <sz val="10"/>
      <color theme="0"/>
      <name val="华文中宋"/>
      <charset val="134"/>
    </font>
    <font>
      <b/>
      <sz val="9"/>
      <name val="宋体"/>
      <charset val="134"/>
    </font>
    <font>
      <sz val="9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24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8" borderId="3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36" applyNumberFormat="0" applyAlignment="0" applyProtection="0">
      <alignment vertical="center"/>
    </xf>
    <xf numFmtId="0" fontId="31" fillId="10" borderId="37" applyNumberFormat="0" applyAlignment="0" applyProtection="0">
      <alignment vertical="center"/>
    </xf>
    <xf numFmtId="0" fontId="32" fillId="10" borderId="36" applyNumberFormat="0" applyAlignment="0" applyProtection="0">
      <alignment vertical="center"/>
    </xf>
    <xf numFmtId="0" fontId="33" fillId="11" borderId="38" applyNumberFormat="0" applyAlignment="0" applyProtection="0">
      <alignment vertical="center"/>
    </xf>
    <xf numFmtId="0" fontId="34" fillId="0" borderId="39" applyNumberFormat="0" applyFill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0" fillId="0" borderId="0"/>
    <xf numFmtId="0" fontId="41" fillId="42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41" fillId="41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5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44" fillId="0" borderId="0"/>
    <xf numFmtId="0" fontId="42" fillId="45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0" borderId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0" fillId="0" borderId="0"/>
    <xf numFmtId="0" fontId="41" fillId="0" borderId="0" applyProtection="0">
      <alignment vertical="center"/>
    </xf>
    <xf numFmtId="0" fontId="0" fillId="0" borderId="0">
      <alignment vertical="center"/>
    </xf>
    <xf numFmtId="0" fontId="47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4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50" borderId="0" applyNumberFormat="0" applyBorder="0" applyAlignment="0" applyProtection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48" fillId="0" borderId="41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/>
    <xf numFmtId="43" fontId="4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6">
      <alignment horizontal="distributed" vertical="center" wrapText="1"/>
    </xf>
    <xf numFmtId="0" fontId="41" fillId="5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21" fillId="0" borderId="0">
      <alignment vertical="center"/>
    </xf>
    <xf numFmtId="0" fontId="45" fillId="54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41" applyNumberFormat="0" applyFill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41" fillId="41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41" fillId="46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4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4" fillId="0" borderId="42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6" fillId="0" borderId="0"/>
    <xf numFmtId="0" fontId="0" fillId="0" borderId="0"/>
    <xf numFmtId="0" fontId="21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0" borderId="0"/>
    <xf numFmtId="0" fontId="11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56" fillId="0" borderId="0"/>
    <xf numFmtId="0" fontId="11" fillId="0" borderId="0">
      <alignment vertical="center"/>
    </xf>
    <xf numFmtId="0" fontId="42" fillId="47" borderId="0" applyNumberFormat="0" applyBorder="0" applyAlignment="0" applyProtection="0">
      <alignment vertical="center"/>
    </xf>
    <xf numFmtId="0" fontId="0" fillId="0" borderId="0"/>
    <xf numFmtId="0" fontId="41" fillId="5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39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41" fillId="42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0" fillId="0" borderId="0"/>
    <xf numFmtId="0" fontId="4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5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58" fillId="0" borderId="45" applyNumberFormat="0" applyFill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0" fillId="0" borderId="0"/>
    <xf numFmtId="0" fontId="49" fillId="0" borderId="46" applyNumberFormat="0" applyFill="0" applyAlignment="0" applyProtection="0">
      <alignment vertical="center"/>
    </xf>
    <xf numFmtId="0" fontId="0" fillId="0" borderId="0"/>
    <xf numFmtId="0" fontId="41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0" borderId="0" applyNumberFormat="0" applyBorder="0" applyAlignment="0" applyProtection="0">
      <alignment vertical="center"/>
    </xf>
    <xf numFmtId="0" fontId="41" fillId="0" borderId="0">
      <alignment vertical="center"/>
    </xf>
    <xf numFmtId="0" fontId="59" fillId="41" borderId="47" applyNumberFormat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0" fillId="0" borderId="0"/>
    <xf numFmtId="0" fontId="0" fillId="55" borderId="44" applyNumberFormat="0" applyFont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42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41" fillId="0" borderId="0" applyProtection="0">
      <alignment vertical="center"/>
    </xf>
    <xf numFmtId="0" fontId="0" fillId="0" borderId="0"/>
    <xf numFmtId="0" fontId="41" fillId="4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1" fillId="5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4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48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48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6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/>
    <xf numFmtId="43" fontId="41" fillId="0" borderId="0" applyFont="0" applyFill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9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49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/>
    <xf numFmtId="0" fontId="62" fillId="53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63" fillId="0" borderId="0"/>
    <xf numFmtId="0" fontId="41" fillId="0" borderId="0" applyProtection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0" borderId="0" applyNumberFormat="0" applyBorder="0" applyAlignment="0" applyProtection="0">
      <alignment vertical="center"/>
    </xf>
    <xf numFmtId="0" fontId="0" fillId="0" borderId="0"/>
    <xf numFmtId="0" fontId="41" fillId="49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/>
    <xf numFmtId="0" fontId="46" fillId="4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0" borderId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0" fillId="0" borderId="0"/>
    <xf numFmtId="0" fontId="41" fillId="4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53" borderId="0" applyNumberFormat="0" applyBorder="0" applyAlignment="0" applyProtection="0">
      <alignment vertical="center"/>
    </xf>
    <xf numFmtId="0" fontId="0" fillId="0" borderId="0"/>
    <xf numFmtId="0" fontId="41" fillId="42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43" applyNumberFormat="0" applyFill="0" applyAlignment="0" applyProtection="0">
      <alignment vertical="center"/>
    </xf>
    <xf numFmtId="0" fontId="0" fillId="0" borderId="0"/>
    <xf numFmtId="0" fontId="41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37" fontId="65" fillId="0" borderId="0"/>
    <xf numFmtId="0" fontId="41" fillId="4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0" borderId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21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43" fontId="0" fillId="0" borderId="0" applyFont="0" applyFill="0" applyBorder="0" applyAlignment="0" applyProtection="0"/>
    <xf numFmtId="0" fontId="4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41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67" fillId="0" borderId="48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1" fillId="45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42" borderId="0" applyNumberFormat="0" applyBorder="0" applyAlignment="0" applyProtection="0">
      <alignment vertical="center"/>
    </xf>
    <xf numFmtId="0" fontId="0" fillId="0" borderId="0"/>
    <xf numFmtId="0" fontId="41" fillId="45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43" fontId="41" fillId="0" borderId="0" applyFont="0" applyFill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0" fillId="0" borderId="0"/>
    <xf numFmtId="0" fontId="41" fillId="50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3" fillId="0" borderId="0"/>
    <xf numFmtId="0" fontId="0" fillId="0" borderId="0"/>
    <xf numFmtId="0" fontId="0" fillId="0" borderId="0"/>
    <xf numFmtId="0" fontId="4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/>
    <xf numFmtId="0" fontId="57" fillId="0" borderId="4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46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58" fillId="0" borderId="43" applyNumberFormat="0" applyFill="0" applyAlignment="0" applyProtection="0">
      <alignment vertical="center"/>
    </xf>
    <xf numFmtId="0" fontId="12" fillId="0" borderId="0">
      <alignment vertical="center"/>
    </xf>
    <xf numFmtId="0" fontId="41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4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1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2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/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1" fillId="0" borderId="0">
      <alignment vertical="center"/>
    </xf>
    <xf numFmtId="0" fontId="68" fillId="56" borderId="6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41" fillId="55" borderId="44" applyNumberFormat="0" applyFont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42" fillId="45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50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21" fillId="0" borderId="0">
      <alignment vertical="center"/>
    </xf>
    <xf numFmtId="0" fontId="42" fillId="50" borderId="0" applyNumberFormat="0" applyBorder="0" applyAlignment="0" applyProtection="0">
      <alignment vertical="center"/>
    </xf>
    <xf numFmtId="0" fontId="0" fillId="0" borderId="0"/>
    <xf numFmtId="0" fontId="42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59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42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50" applyNumberFormat="0" applyAlignment="0" applyProtection="0">
      <alignment horizontal="left" vertical="center"/>
    </xf>
    <xf numFmtId="0" fontId="0" fillId="0" borderId="0">
      <alignment vertical="center"/>
    </xf>
    <xf numFmtId="0" fontId="0" fillId="0" borderId="0"/>
    <xf numFmtId="0" fontId="42" fillId="59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2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45" fillId="4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0" fillId="0" borderId="0"/>
    <xf numFmtId="0" fontId="42" fillId="43" borderId="0" applyNumberFormat="0" applyBorder="0" applyAlignment="0" applyProtection="0">
      <alignment vertical="center"/>
    </xf>
    <xf numFmtId="0" fontId="0" fillId="0" borderId="0"/>
    <xf numFmtId="0" fontId="42" fillId="47" borderId="0" applyNumberFormat="0" applyBorder="0" applyAlignment="0" applyProtection="0">
      <alignment vertical="center"/>
    </xf>
    <xf numFmtId="0" fontId="0" fillId="0" borderId="0"/>
    <xf numFmtId="0" fontId="42" fillId="4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69" fillId="0" borderId="51">
      <alignment horizontal="left"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2" borderId="0" applyNumberFormat="0" applyBorder="0" applyAlignment="0" applyProtection="0">
      <alignment vertical="center"/>
    </xf>
    <xf numFmtId="0" fontId="71" fillId="42" borderId="47" applyNumberFormat="0" applyAlignment="0" applyProtection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177" fontId="72" fillId="0" borderId="0" applyFill="0" applyBorder="0" applyAlignment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 applyProtection="0">
      <alignment vertical="center"/>
    </xf>
    <xf numFmtId="0" fontId="72" fillId="0" borderId="0" applyNumberFormat="0" applyFill="0" applyBorder="0" applyAlignment="0" applyProtection="0">
      <alignment vertical="top"/>
    </xf>
    <xf numFmtId="0" fontId="55" fillId="0" borderId="43" applyNumberFormat="0" applyFill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6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7" fontId="65" fillId="0" borderId="0">
      <alignment vertical="center"/>
    </xf>
    <xf numFmtId="0" fontId="73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42" applyNumberFormat="0" applyFill="0" applyAlignment="0" applyProtection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0" fillId="0" borderId="0">
      <alignment vertical="center"/>
    </xf>
    <xf numFmtId="0" fontId="67" fillId="0" borderId="48" applyNumberFormat="0" applyFill="0" applyAlignment="0" applyProtection="0">
      <alignment vertical="center"/>
    </xf>
    <xf numFmtId="0" fontId="0" fillId="0" borderId="0">
      <alignment vertical="center"/>
    </xf>
    <xf numFmtId="0" fontId="67" fillId="0" borderId="48" applyNumberFormat="0" applyFill="0" applyAlignment="0" applyProtection="0">
      <alignment vertical="center"/>
    </xf>
    <xf numFmtId="0" fontId="67" fillId="0" borderId="52" applyNumberFormat="0" applyFill="0" applyAlignment="0" applyProtection="0">
      <alignment vertical="center"/>
    </xf>
    <xf numFmtId="0" fontId="0" fillId="0" borderId="0">
      <alignment vertical="center"/>
    </xf>
    <xf numFmtId="0" fontId="67" fillId="0" borderId="52" applyNumberFormat="0" applyFill="0" applyAlignment="0" applyProtection="0">
      <alignment vertical="center"/>
    </xf>
    <xf numFmtId="0" fontId="0" fillId="0" borderId="0">
      <alignment vertical="center"/>
    </xf>
    <xf numFmtId="0" fontId="74" fillId="0" borderId="53" applyNumberFormat="0" applyFill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74" fillId="0" borderId="54" applyNumberFormat="0" applyFill="0" applyAlignment="0" applyProtection="0">
      <alignment vertical="center"/>
    </xf>
    <xf numFmtId="0" fontId="0" fillId="0" borderId="0">
      <alignment vertical="center"/>
    </xf>
    <xf numFmtId="0" fontId="54" fillId="0" borderId="42" applyNumberFormat="0" applyFill="0" applyAlignment="0" applyProtection="0">
      <alignment vertical="center"/>
    </xf>
    <xf numFmtId="0" fontId="0" fillId="0" borderId="0"/>
    <xf numFmtId="0" fontId="54" fillId="0" borderId="42" applyNumberFormat="0" applyFill="0" applyAlignment="0" applyProtection="0">
      <alignment vertical="center"/>
    </xf>
    <xf numFmtId="0" fontId="0" fillId="0" borderId="0"/>
    <xf numFmtId="0" fontId="55" fillId="0" borderId="43" applyNumberFormat="0" applyFill="0" applyAlignment="0" applyProtection="0">
      <alignment vertical="center"/>
    </xf>
    <xf numFmtId="0" fontId="41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58" fillId="0" borderId="43" applyNumberFormat="0" applyFill="0" applyAlignment="0" applyProtection="0">
      <alignment vertical="center"/>
    </xf>
    <xf numFmtId="0" fontId="0" fillId="0" borderId="0"/>
    <xf numFmtId="0" fontId="58" fillId="0" borderId="45" applyNumberFormat="0" applyFill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0" fillId="0" borderId="0"/>
    <xf numFmtId="0" fontId="55" fillId="0" borderId="43" applyNumberFormat="0" applyFill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5" fillId="0" borderId="43" applyNumberFormat="0" applyFill="0" applyAlignment="0" applyProtection="0">
      <alignment vertical="center"/>
    </xf>
    <xf numFmtId="0" fontId="41" fillId="0" borderId="0">
      <alignment vertical="center"/>
    </xf>
    <xf numFmtId="0" fontId="57" fillId="0" borderId="4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57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9" fillId="0" borderId="4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9" fillId="0" borderId="46" applyNumberFormat="0" applyFill="0" applyAlignment="0" applyProtection="0">
      <alignment vertical="center"/>
    </xf>
    <xf numFmtId="0" fontId="0" fillId="0" borderId="0"/>
    <xf numFmtId="0" fontId="0" fillId="0" borderId="0"/>
    <xf numFmtId="0" fontId="49" fillId="0" borderId="55" applyNumberFormat="0" applyFill="0" applyAlignment="0" applyProtection="0">
      <alignment vertical="center"/>
    </xf>
    <xf numFmtId="0" fontId="4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57" fillId="0" borderId="49" applyNumberFormat="0" applyFill="0" applyAlignment="0" applyProtection="0">
      <alignment vertical="center"/>
    </xf>
    <xf numFmtId="0" fontId="21" fillId="0" borderId="0">
      <alignment vertical="center"/>
    </xf>
    <xf numFmtId="0" fontId="57" fillId="0" borderId="49" applyNumberFormat="0" applyFill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4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7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76" fillId="0" borderId="0">
      <alignment horizontal="centerContinuous" vertical="center"/>
    </xf>
    <xf numFmtId="0" fontId="0" fillId="0" borderId="0">
      <alignment vertical="center"/>
    </xf>
    <xf numFmtId="0" fontId="74" fillId="0" borderId="53" applyNumberFormat="0" applyFill="0" applyAlignment="0" applyProtection="0">
      <alignment vertical="center"/>
    </xf>
    <xf numFmtId="0" fontId="41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7" fillId="0" borderId="0" applyNumberFormat="0" applyFill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50" fillId="0" borderId="6">
      <alignment horizontal="distributed" vertical="center" wrapText="1"/>
    </xf>
    <xf numFmtId="0" fontId="0" fillId="0" borderId="0"/>
    <xf numFmtId="0" fontId="50" fillId="0" borderId="6">
      <alignment horizontal="distributed" vertical="center" wrapText="1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0" fillId="0" borderId="0"/>
    <xf numFmtId="0" fontId="5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41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/>
    <xf numFmtId="0" fontId="51" fillId="53" borderId="0" applyNumberFormat="0" applyBorder="0" applyAlignment="0" applyProtection="0">
      <alignment vertical="center"/>
    </xf>
    <xf numFmtId="0" fontId="0" fillId="0" borderId="0"/>
    <xf numFmtId="0" fontId="64" fillId="5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53" borderId="0" applyNumberFormat="0" applyBorder="0" applyAlignment="0" applyProtection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4" fillId="5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/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5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/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/>
    <xf numFmtId="0" fontId="41" fillId="0" borderId="0">
      <alignment vertical="center"/>
    </xf>
    <xf numFmtId="0" fontId="42" fillId="62" borderId="0" applyNumberFormat="0" applyBorder="0" applyAlignment="0" applyProtection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4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41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78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48" fillId="0" borderId="41" applyNumberFormat="0" applyFill="0" applyAlignment="0" applyProtection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/>
    <xf numFmtId="0" fontId="41" fillId="0" borderId="0" applyProtection="0">
      <alignment vertical="center"/>
    </xf>
    <xf numFmtId="0" fontId="0" fillId="0" borderId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7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/>
    <xf numFmtId="0" fontId="0" fillId="0" borderId="0"/>
    <xf numFmtId="0" fontId="53" fillId="0" borderId="0"/>
    <xf numFmtId="0" fontId="42" fillId="63" borderId="0" applyNumberFormat="0" applyBorder="0" applyAlignment="0" applyProtection="0">
      <alignment vertical="center"/>
    </xf>
    <xf numFmtId="0" fontId="0" fillId="0" borderId="0"/>
    <xf numFmtId="0" fontId="53" fillId="0" borderId="0"/>
    <xf numFmtId="0" fontId="42" fillId="62" borderId="0" applyNumberFormat="0" applyBorder="0" applyAlignment="0" applyProtection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0" fillId="0" borderId="0"/>
    <xf numFmtId="0" fontId="0" fillId="55" borderId="44" applyNumberFormat="0" applyFont="0" applyAlignment="0" applyProtection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63" borderId="0" applyNumberFormat="0" applyBorder="0" applyAlignment="0" applyProtection="0">
      <alignment vertical="center"/>
    </xf>
    <xf numFmtId="0" fontId="53" fillId="0" borderId="0"/>
    <xf numFmtId="0" fontId="41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53" fillId="0" borderId="0"/>
    <xf numFmtId="0" fontId="53" fillId="0" borderId="0"/>
    <xf numFmtId="43" fontId="41" fillId="0" borderId="0" applyFont="0" applyFill="0" applyBorder="0" applyAlignment="0" applyProtection="0">
      <alignment vertical="center"/>
    </xf>
    <xf numFmtId="0" fontId="53" fillId="0" borderId="0"/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" fontId="50" fillId="0" borderId="6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9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81" fillId="64" borderId="56" applyNumberFormat="0" applyAlignment="0" applyProtection="0">
      <alignment vertical="center"/>
    </xf>
    <xf numFmtId="0" fontId="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1" fillId="0" borderId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2" fillId="41" borderId="5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42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2" fillId="61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41" borderId="5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1" fillId="42" borderId="47" applyNumberFormat="0" applyAlignment="0" applyProtection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6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50" fillId="0" borderId="6">
      <alignment vertical="center"/>
      <protection locked="0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82" fillId="41" borderId="57" applyNumberFormat="0" applyAlignment="0" applyProtection="0">
      <alignment vertical="center"/>
    </xf>
    <xf numFmtId="0" fontId="4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43" fontId="4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0"/>
    <xf numFmtId="0" fontId="5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0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1" fillId="42" borderId="4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6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53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7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3" fillId="4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4" fillId="0" borderId="54" applyNumberFormat="0" applyFill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56" borderId="4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59" fillId="56" borderId="4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1" fillId="64" borderId="56" applyNumberFormat="0" applyAlignment="0" applyProtection="0">
      <alignment vertical="center"/>
    </xf>
    <xf numFmtId="0" fontId="0" fillId="0" borderId="0">
      <alignment vertical="center"/>
    </xf>
    <xf numFmtId="0" fontId="81" fillId="64" borderId="5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44" fillId="0" borderId="0">
      <alignment vertical="center"/>
    </xf>
    <xf numFmtId="0" fontId="0" fillId="0" borderId="0"/>
    <xf numFmtId="0" fontId="0" fillId="0" borderId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2" fillId="0" borderId="0"/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44" fillId="0" borderId="0"/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2" fillId="59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60" fillId="4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4" fillId="0" borderId="54" applyNumberFormat="0" applyFill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>
      <alignment vertical="center"/>
    </xf>
    <xf numFmtId="0" fontId="41" fillId="0" borderId="0" applyProtection="0">
      <alignment vertical="center"/>
    </xf>
    <xf numFmtId="0" fontId="0" fillId="0" borderId="0"/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0" fillId="0" borderId="0"/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0" fillId="0" borderId="0"/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0" fillId="0" borderId="0"/>
    <xf numFmtId="43" fontId="41" fillId="0" borderId="0" applyFont="0" applyFill="0" applyBorder="0" applyAlignment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0" fillId="0" borderId="0"/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0" fillId="0" borderId="0"/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0" fillId="0" borderId="0"/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0" fillId="0" borderId="0"/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0" fillId="0" borderId="0"/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41" fillId="0" borderId="0" applyProtection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52" fillId="0" borderId="41" applyNumberFormat="0" applyFill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8" fillId="0" borderId="41" applyNumberFormat="0" applyFill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44" fillId="0" borderId="0"/>
    <xf numFmtId="0" fontId="0" fillId="0" borderId="0"/>
    <xf numFmtId="0" fontId="0" fillId="0" borderId="0"/>
    <xf numFmtId="0" fontId="12" fillId="0" borderId="0"/>
    <xf numFmtId="0" fontId="46" fillId="48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74" fillId="0" borderId="54" applyNumberFormat="0" applyFill="0" applyAlignment="0" applyProtection="0">
      <alignment vertical="center"/>
    </xf>
    <xf numFmtId="0" fontId="74" fillId="0" borderId="54" applyNumberFormat="0" applyFill="0" applyAlignment="0" applyProtection="0">
      <alignment vertical="center"/>
    </xf>
    <xf numFmtId="0" fontId="84" fillId="64" borderId="56" applyNumberFormat="0" applyAlignment="0" applyProtection="0">
      <alignment vertical="center"/>
    </xf>
    <xf numFmtId="0" fontId="74" fillId="0" borderId="58" applyNumberFormat="0" applyFill="0" applyAlignment="0" applyProtection="0">
      <alignment vertical="center"/>
    </xf>
    <xf numFmtId="0" fontId="84" fillId="64" borderId="56" applyNumberFormat="0" applyAlignment="0" applyProtection="0">
      <alignment vertical="center"/>
    </xf>
    <xf numFmtId="0" fontId="74" fillId="0" borderId="58" applyNumberFormat="0" applyFill="0" applyAlignment="0" applyProtection="0">
      <alignment vertical="center"/>
    </xf>
    <xf numFmtId="0" fontId="84" fillId="64" borderId="56" applyNumberFormat="0" applyAlignment="0" applyProtection="0">
      <alignment vertical="center"/>
    </xf>
    <xf numFmtId="0" fontId="74" fillId="0" borderId="58" applyNumberFormat="0" applyFill="0" applyAlignment="0" applyProtection="0">
      <alignment vertical="center"/>
    </xf>
    <xf numFmtId="0" fontId="74" fillId="0" borderId="54" applyNumberFormat="0" applyFill="0" applyAlignment="0" applyProtection="0">
      <alignment vertical="center"/>
    </xf>
    <xf numFmtId="0" fontId="59" fillId="41" borderId="47" applyNumberFormat="0" applyAlignment="0" applyProtection="0">
      <alignment vertical="center"/>
    </xf>
    <xf numFmtId="0" fontId="59" fillId="56" borderId="47" applyNumberFormat="0" applyAlignment="0" applyProtection="0">
      <alignment vertical="center"/>
    </xf>
    <xf numFmtId="0" fontId="85" fillId="56" borderId="47" applyNumberFormat="0" applyAlignment="0" applyProtection="0">
      <alignment vertical="center"/>
    </xf>
    <xf numFmtId="0" fontId="85" fillId="56" borderId="47" applyNumberFormat="0" applyAlignment="0" applyProtection="0">
      <alignment vertical="center"/>
    </xf>
    <xf numFmtId="0" fontId="59" fillId="41" borderId="47" applyNumberFormat="0" applyAlignment="0" applyProtection="0">
      <alignment vertical="center"/>
    </xf>
    <xf numFmtId="0" fontId="59" fillId="41" borderId="47" applyNumberFormat="0" applyAlignment="0" applyProtection="0">
      <alignment vertical="center"/>
    </xf>
    <xf numFmtId="0" fontId="59" fillId="41" borderId="47" applyNumberFormat="0" applyAlignment="0" applyProtection="0">
      <alignment vertical="center"/>
    </xf>
    <xf numFmtId="0" fontId="59" fillId="41" borderId="47" applyNumberFormat="0" applyAlignment="0" applyProtection="0">
      <alignment vertical="center"/>
    </xf>
    <xf numFmtId="0" fontId="84" fillId="64" borderId="56" applyNumberFormat="0" applyAlignment="0" applyProtection="0">
      <alignment vertical="center"/>
    </xf>
    <xf numFmtId="0" fontId="84" fillId="64" borderId="56" applyNumberFormat="0" applyAlignment="0" applyProtection="0">
      <alignment vertical="center"/>
    </xf>
    <xf numFmtId="0" fontId="84" fillId="64" borderId="56" applyNumberFormat="0" applyAlignment="0" applyProtection="0">
      <alignment vertical="center"/>
    </xf>
    <xf numFmtId="179" fontId="50" fillId="0" borderId="6">
      <alignment vertical="center"/>
      <protection locked="0"/>
    </xf>
    <xf numFmtId="0" fontId="84" fillId="64" borderId="56" applyNumberFormat="0" applyAlignment="0" applyProtection="0">
      <alignment vertical="center"/>
    </xf>
    <xf numFmtId="179" fontId="50" fillId="0" borderId="6">
      <alignment vertical="center"/>
      <protection locked="0"/>
    </xf>
    <xf numFmtId="0" fontId="84" fillId="64" borderId="56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8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/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5" fillId="62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87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82" fillId="41" borderId="57" applyNumberFormat="0" applyAlignment="0" applyProtection="0">
      <alignment vertical="center"/>
    </xf>
    <xf numFmtId="0" fontId="82" fillId="41" borderId="57" applyNumberFormat="0" applyAlignment="0" applyProtection="0">
      <alignment vertical="center"/>
    </xf>
    <xf numFmtId="0" fontId="82" fillId="56" borderId="57" applyNumberFormat="0" applyAlignment="0" applyProtection="0">
      <alignment vertical="center"/>
    </xf>
    <xf numFmtId="0" fontId="82" fillId="56" borderId="57" applyNumberFormat="0" applyAlignment="0" applyProtection="0">
      <alignment vertical="center"/>
    </xf>
    <xf numFmtId="0" fontId="82" fillId="56" borderId="57" applyNumberFormat="0" applyAlignment="0" applyProtection="0">
      <alignment vertical="center"/>
    </xf>
    <xf numFmtId="0" fontId="82" fillId="41" borderId="57" applyNumberFormat="0" applyAlignment="0" applyProtection="0">
      <alignment vertical="center"/>
    </xf>
    <xf numFmtId="0" fontId="71" fillId="42" borderId="47" applyNumberFormat="0" applyAlignment="0" applyProtection="0">
      <alignment vertical="center"/>
    </xf>
    <xf numFmtId="0" fontId="71" fillId="42" borderId="47" applyNumberFormat="0" applyAlignment="0" applyProtection="0">
      <alignment vertical="center"/>
    </xf>
    <xf numFmtId="0" fontId="71" fillId="42" borderId="47" applyNumberFormat="0" applyAlignment="0" applyProtection="0">
      <alignment vertical="center"/>
    </xf>
    <xf numFmtId="1" fontId="50" fillId="0" borderId="6">
      <alignment vertical="center"/>
      <protection locked="0"/>
    </xf>
    <xf numFmtId="1" fontId="50" fillId="0" borderId="6">
      <alignment vertical="center"/>
      <protection locked="0"/>
    </xf>
    <xf numFmtId="0" fontId="88" fillId="0" borderId="0"/>
    <xf numFmtId="0" fontId="88" fillId="0" borderId="0">
      <alignment vertical="center"/>
    </xf>
    <xf numFmtId="0" fontId="56" fillId="0" borderId="0"/>
    <xf numFmtId="0" fontId="56" fillId="0" borderId="0">
      <alignment vertical="center"/>
    </xf>
    <xf numFmtId="0" fontId="56" fillId="0" borderId="0">
      <alignment vertical="center"/>
    </xf>
    <xf numFmtId="0" fontId="0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0" fontId="0" fillId="55" borderId="44" applyNumberFormat="0" applyFont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89" fillId="0" borderId="0">
      <alignment vertical="center"/>
    </xf>
  </cellStyleXfs>
  <cellXfs count="5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2" borderId="0" xfId="0" applyFill="1" applyAlignment="1">
      <alignment horizontal="left"/>
    </xf>
    <xf numFmtId="183" fontId="0" fillId="2" borderId="0" xfId="0" applyNumberFormat="1" applyFill="1"/>
    <xf numFmtId="0" fontId="0" fillId="2" borderId="0" xfId="0" applyFill="1" applyAlignment="1">
      <alignment horizontal="left" wrapText="1"/>
    </xf>
    <xf numFmtId="0" fontId="4" fillId="2" borderId="0" xfId="1063" applyFont="1" applyFill="1" applyAlignment="1">
      <alignment horizontal="center" vertical="center"/>
    </xf>
    <xf numFmtId="0" fontId="4" fillId="2" borderId="0" xfId="1063" applyFont="1" applyFill="1" applyAlignment="1">
      <alignment horizontal="left" vertical="center"/>
    </xf>
    <xf numFmtId="0" fontId="1" fillId="2" borderId="0" xfId="0" applyFont="1" applyFill="1"/>
    <xf numFmtId="0" fontId="5" fillId="2" borderId="0" xfId="1063" applyFont="1" applyFill="1" applyAlignment="1">
      <alignment horizontal="left" vertical="center"/>
    </xf>
    <xf numFmtId="183" fontId="5" fillId="2" borderId="0" xfId="1063" applyNumberFormat="1" applyFont="1" applyFill="1">
      <alignment vertical="center"/>
    </xf>
    <xf numFmtId="0" fontId="2" fillId="2" borderId="0" xfId="1810" applyFont="1" applyFill="1" applyAlignment="1">
      <alignment horizontal="right" vertical="center" wrapText="1"/>
    </xf>
    <xf numFmtId="0" fontId="2" fillId="2" borderId="0" xfId="0" applyFont="1" applyFill="1"/>
    <xf numFmtId="0" fontId="6" fillId="2" borderId="1" xfId="1063" applyFont="1" applyFill="1" applyBorder="1" applyAlignment="1">
      <alignment horizontal="center" vertical="center"/>
    </xf>
    <xf numFmtId="183" fontId="6" fillId="2" borderId="2" xfId="1063" applyNumberFormat="1" applyFont="1" applyFill="1" applyBorder="1" applyAlignment="1">
      <alignment horizontal="center" vertical="center" wrapText="1"/>
    </xf>
    <xf numFmtId="183" fontId="6" fillId="2" borderId="3" xfId="1063" applyNumberFormat="1" applyFont="1" applyFill="1" applyBorder="1" applyAlignment="1">
      <alignment horizontal="center" vertical="center" wrapText="1"/>
    </xf>
    <xf numFmtId="0" fontId="6" fillId="2" borderId="4" xfId="1063" applyFont="1" applyFill="1" applyBorder="1" applyAlignment="1">
      <alignment horizontal="center" vertical="center" wrapText="1"/>
    </xf>
    <xf numFmtId="0" fontId="6" fillId="2" borderId="5" xfId="1063" applyFont="1" applyFill="1" applyBorder="1" applyAlignment="1">
      <alignment horizontal="left" vertical="center"/>
    </xf>
    <xf numFmtId="183" fontId="6" fillId="2" borderId="6" xfId="1063" applyNumberFormat="1" applyFont="1" applyFill="1" applyBorder="1" applyAlignment="1">
      <alignment horizontal="center" vertical="center" wrapText="1"/>
    </xf>
    <xf numFmtId="0" fontId="6" fillId="2" borderId="7" xfId="1063" applyFont="1" applyFill="1" applyBorder="1" applyAlignment="1">
      <alignment horizontal="left" vertical="center" wrapText="1"/>
    </xf>
    <xf numFmtId="0" fontId="5" fillId="2" borderId="5" xfId="1063" applyFont="1" applyFill="1" applyBorder="1" applyAlignment="1">
      <alignment horizontal="left" vertical="center"/>
    </xf>
    <xf numFmtId="183" fontId="5" fillId="2" borderId="6" xfId="1063" applyNumberFormat="1" applyFont="1" applyFill="1" applyBorder="1" applyAlignment="1">
      <alignment horizontal="center" vertical="center" wrapText="1"/>
    </xf>
    <xf numFmtId="183" fontId="5" fillId="2" borderId="8" xfId="1063" applyNumberFormat="1" applyFont="1" applyFill="1" applyBorder="1" applyAlignment="1">
      <alignment horizontal="center" vertical="center" wrapText="1"/>
    </xf>
    <xf numFmtId="0" fontId="5" fillId="2" borderId="7" xfId="1063" applyFont="1" applyFill="1" applyBorder="1" applyAlignment="1">
      <alignment horizontal="left" vertical="center" wrapText="1"/>
    </xf>
    <xf numFmtId="184" fontId="5" fillId="2" borderId="5" xfId="1063" applyNumberFormat="1" applyFont="1" applyFill="1" applyBorder="1" applyAlignment="1">
      <alignment horizontal="left" vertical="center"/>
    </xf>
    <xf numFmtId="183" fontId="5" fillId="2" borderId="6" xfId="1063" applyNumberFormat="1" applyFont="1" applyFill="1" applyBorder="1">
      <alignment vertical="center"/>
    </xf>
    <xf numFmtId="183" fontId="5" fillId="2" borderId="8" xfId="1063" applyNumberFormat="1" applyFont="1" applyFill="1" applyBorder="1">
      <alignment vertical="center"/>
    </xf>
    <xf numFmtId="184" fontId="6" fillId="2" borderId="5" xfId="1063" applyNumberFormat="1" applyFont="1" applyFill="1" applyBorder="1" applyAlignment="1">
      <alignment horizontal="left" vertical="center"/>
    </xf>
    <xf numFmtId="183" fontId="6" fillId="2" borderId="6" xfId="1063" applyNumberFormat="1" applyFont="1" applyFill="1" applyBorder="1">
      <alignment vertical="center"/>
    </xf>
    <xf numFmtId="184" fontId="5" fillId="2" borderId="9" xfId="1063" applyNumberFormat="1" applyFont="1" applyFill="1" applyBorder="1" applyAlignment="1">
      <alignment horizontal="left" vertical="center"/>
    </xf>
    <xf numFmtId="183" fontId="5" fillId="2" borderId="10" xfId="1063" applyNumberFormat="1" applyFont="1" applyFill="1" applyBorder="1">
      <alignment vertical="center"/>
    </xf>
    <xf numFmtId="183" fontId="5" fillId="2" borderId="11" xfId="1063" applyNumberFormat="1" applyFont="1" applyFill="1" applyBorder="1">
      <alignment vertical="center"/>
    </xf>
    <xf numFmtId="0" fontId="5" fillId="2" borderId="12" xfId="1063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183" fontId="2" fillId="2" borderId="0" xfId="0" applyNumberFormat="1" applyFont="1" applyFill="1"/>
    <xf numFmtId="0" fontId="2" fillId="2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5" fillId="2" borderId="0" xfId="1063" applyFont="1" applyFill="1">
      <alignment vertical="center"/>
    </xf>
    <xf numFmtId="0" fontId="5" fillId="2" borderId="0" xfId="1063" applyFont="1" applyFill="1" applyAlignment="1">
      <alignment horizontal="right" vertical="center"/>
    </xf>
    <xf numFmtId="0" fontId="7" fillId="0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1" fontId="9" fillId="2" borderId="2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2" fillId="2" borderId="5" xfId="1349" applyFont="1" applyFill="1" applyBorder="1" applyAlignment="1">
      <alignment horizontal="left" vertical="center" wrapText="1"/>
    </xf>
    <xf numFmtId="41" fontId="2" fillId="2" borderId="6" xfId="1" applyNumberFormat="1" applyFont="1" applyFill="1" applyBorder="1" applyAlignment="1">
      <alignment horizontal="left" vertical="center"/>
    </xf>
    <xf numFmtId="41" fontId="2" fillId="2" borderId="6" xfId="1" applyNumberFormat="1" applyFont="1" applyFill="1" applyBorder="1" applyAlignment="1" applyProtection="1">
      <alignment horizontal="right" vertical="center"/>
    </xf>
    <xf numFmtId="41" fontId="2" fillId="2" borderId="7" xfId="1349" applyNumberFormat="1" applyFont="1" applyFill="1" applyBorder="1" applyAlignment="1">
      <alignment horizontal="left" vertical="center" wrapText="1"/>
    </xf>
    <xf numFmtId="41" fontId="2" fillId="2" borderId="7" xfId="1349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8" fillId="2" borderId="9" xfId="1349" applyFont="1" applyFill="1" applyBorder="1" applyAlignment="1">
      <alignment horizontal="center" vertical="center" wrapText="1"/>
    </xf>
    <xf numFmtId="41" fontId="8" fillId="2" borderId="10" xfId="1" applyNumberFormat="1" applyFont="1" applyFill="1" applyBorder="1" applyAlignment="1">
      <alignment horizontal="left" vertical="center"/>
    </xf>
    <xf numFmtId="41" fontId="8" fillId="2" borderId="10" xfId="1" applyNumberFormat="1" applyFont="1" applyFill="1" applyBorder="1" applyAlignment="1" applyProtection="1">
      <alignment horizontal="right" vertical="center"/>
    </xf>
    <xf numFmtId="41" fontId="8" fillId="2" borderId="12" xfId="1349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6" fillId="2" borderId="4" xfId="1063" applyFont="1" applyFill="1" applyBorder="1" applyAlignment="1">
      <alignment horizontal="center" vertical="center"/>
    </xf>
    <xf numFmtId="0" fontId="5" fillId="2" borderId="5" xfId="1063" applyFont="1" applyFill="1" applyBorder="1" applyAlignment="1">
      <alignment horizontal="center" vertical="center"/>
    </xf>
    <xf numFmtId="184" fontId="5" fillId="2" borderId="7" xfId="1063" applyNumberFormat="1" applyFont="1" applyFill="1" applyBorder="1">
      <alignment vertical="center"/>
    </xf>
    <xf numFmtId="184" fontId="5" fillId="0" borderId="7" xfId="1063" applyNumberFormat="1" applyFont="1" applyFill="1" applyBorder="1">
      <alignment vertical="center"/>
    </xf>
    <xf numFmtId="0" fontId="6" fillId="2" borderId="9" xfId="1063" applyFont="1" applyFill="1" applyBorder="1" applyAlignment="1">
      <alignment horizontal="center" vertical="center"/>
    </xf>
    <xf numFmtId="184" fontId="6" fillId="2" borderId="12" xfId="1063" applyNumberFormat="1" applyFont="1" applyFill="1" applyBorder="1">
      <alignment vertical="center"/>
    </xf>
    <xf numFmtId="0" fontId="6" fillId="2" borderId="2" xfId="1063" applyFont="1" applyFill="1" applyBorder="1" applyAlignment="1">
      <alignment horizontal="center" vertical="center"/>
    </xf>
    <xf numFmtId="0" fontId="2" fillId="2" borderId="9" xfId="1063" applyFont="1" applyFill="1" applyBorder="1" applyAlignment="1">
      <alignment horizontal="center" vertical="center"/>
    </xf>
    <xf numFmtId="0" fontId="2" fillId="2" borderId="10" xfId="1063" applyFont="1" applyFill="1" applyBorder="1" applyAlignment="1">
      <alignment horizontal="center" vertical="center"/>
    </xf>
    <xf numFmtId="0" fontId="2" fillId="2" borderId="12" xfId="1063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2" borderId="0" xfId="0" applyFill="1"/>
    <xf numFmtId="0" fontId="2" fillId="2" borderId="0" xfId="1810" applyFont="1" applyFill="1" applyAlignment="1">
      <alignment horizontal="right" vertical="center"/>
    </xf>
    <xf numFmtId="0" fontId="6" fillId="2" borderId="2" xfId="1063" applyFont="1" applyFill="1" applyBorder="1" applyAlignment="1">
      <alignment horizontal="center" vertical="center" wrapText="1"/>
    </xf>
    <xf numFmtId="0" fontId="6" fillId="2" borderId="5" xfId="1063" applyFont="1" applyFill="1" applyBorder="1">
      <alignment vertical="center"/>
    </xf>
    <xf numFmtId="184" fontId="6" fillId="2" borderId="6" xfId="1063" applyNumberFormat="1" applyFont="1" applyFill="1" applyBorder="1">
      <alignment vertical="center"/>
    </xf>
    <xf numFmtId="0" fontId="5" fillId="2" borderId="7" xfId="1063" applyFont="1" applyFill="1" applyBorder="1">
      <alignment vertical="center"/>
    </xf>
    <xf numFmtId="0" fontId="5" fillId="2" borderId="5" xfId="1063" applyFont="1" applyFill="1" applyBorder="1">
      <alignment vertical="center"/>
    </xf>
    <xf numFmtId="184" fontId="5" fillId="2" borderId="6" xfId="1063" applyNumberFormat="1" applyFont="1" applyFill="1" applyBorder="1">
      <alignment vertical="center"/>
    </xf>
    <xf numFmtId="0" fontId="6" fillId="2" borderId="9" xfId="1063" applyFont="1" applyFill="1" applyBorder="1">
      <alignment vertical="center"/>
    </xf>
    <xf numFmtId="184" fontId="6" fillId="2" borderId="10" xfId="1063" applyNumberFormat="1" applyFont="1" applyFill="1" applyBorder="1">
      <alignment vertical="center"/>
    </xf>
    <xf numFmtId="0" fontId="5" fillId="2" borderId="12" xfId="1063" applyFont="1" applyFill="1" applyBorder="1">
      <alignment vertical="center"/>
    </xf>
    <xf numFmtId="184" fontId="2" fillId="2" borderId="0" xfId="0" applyNumberFormat="1" applyFont="1" applyFill="1"/>
    <xf numFmtId="0" fontId="5" fillId="2" borderId="14" xfId="1063" applyFont="1" applyFill="1" applyBorder="1">
      <alignment vertical="center"/>
    </xf>
    <xf numFmtId="184" fontId="5" fillId="2" borderId="8" xfId="1063" applyNumberFormat="1" applyFont="1" applyFill="1" applyBorder="1">
      <alignment vertical="center"/>
    </xf>
    <xf numFmtId="0" fontId="5" fillId="2" borderId="15" xfId="1063" applyFont="1" applyFill="1" applyBorder="1">
      <alignment vertical="center"/>
    </xf>
    <xf numFmtId="0" fontId="1" fillId="4" borderId="0" xfId="1810" applyFont="1" applyFill="1" applyAlignment="1">
      <alignment horizontal="center" vertical="center"/>
    </xf>
    <xf numFmtId="0" fontId="2" fillId="4" borderId="0" xfId="1810" applyFont="1" applyFill="1" applyAlignment="1">
      <alignment vertical="center"/>
    </xf>
    <xf numFmtId="0" fontId="2" fillId="4" borderId="0" xfId="1810" applyFont="1" applyFill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41" fontId="9" fillId="4" borderId="4" xfId="0" applyNumberFormat="1" applyFont="1" applyFill="1" applyBorder="1" applyAlignment="1">
      <alignment horizontal="center" vertical="center"/>
    </xf>
    <xf numFmtId="0" fontId="2" fillId="4" borderId="9" xfId="2054" applyFont="1" applyFill="1" applyBorder="1">
      <alignment vertical="center"/>
    </xf>
    <xf numFmtId="183" fontId="2" fillId="4" borderId="12" xfId="1" applyNumberFormat="1" applyFont="1" applyFill="1" applyBorder="1" applyAlignment="1">
      <alignment horizontal="center" vertical="center"/>
    </xf>
    <xf numFmtId="0" fontId="11" fillId="4" borderId="0" xfId="1810" applyFont="1" applyFill="1" applyAlignment="1">
      <alignment horizontal="left" vertical="center"/>
    </xf>
    <xf numFmtId="0" fontId="1" fillId="0" borderId="0" xfId="132" applyFont="1" applyAlignment="1"/>
    <xf numFmtId="0" fontId="2" fillId="0" borderId="0" xfId="132" applyFont="1" applyAlignment="1"/>
    <xf numFmtId="0" fontId="2" fillId="0" borderId="0" xfId="132" applyFont="1" applyAlignment="1">
      <alignment wrapText="1"/>
    </xf>
    <xf numFmtId="0" fontId="2" fillId="0" borderId="0" xfId="132" applyFont="1" applyBorder="1" applyAlignment="1"/>
    <xf numFmtId="0" fontId="0" fillId="2" borderId="0" xfId="132" applyFill="1" applyAlignment="1"/>
    <xf numFmtId="0" fontId="0" fillId="0" borderId="0" xfId="132" applyAlignment="1"/>
    <xf numFmtId="0" fontId="1" fillId="2" borderId="0" xfId="132" applyFont="1" applyFill="1" applyBorder="1" applyAlignment="1">
      <alignment vertical="center"/>
    </xf>
    <xf numFmtId="0" fontId="1" fillId="2" borderId="0" xfId="132" applyFont="1" applyFill="1" applyAlignment="1">
      <alignment horizontal="center" vertical="center"/>
    </xf>
    <xf numFmtId="0" fontId="1" fillId="2" borderId="0" xfId="132" applyFont="1" applyFill="1" applyAlignment="1"/>
    <xf numFmtId="0" fontId="2" fillId="2" borderId="0" xfId="132" applyFont="1" applyFill="1" applyAlignment="1">
      <alignment vertical="center"/>
    </xf>
    <xf numFmtId="0" fontId="2" fillId="2" borderId="0" xfId="132" applyFont="1" applyFill="1" applyAlignment="1">
      <alignment horizontal="right" vertical="center"/>
    </xf>
    <xf numFmtId="0" fontId="2" fillId="2" borderId="0" xfId="132" applyFont="1" applyFill="1" applyAlignment="1"/>
    <xf numFmtId="0" fontId="8" fillId="2" borderId="1" xfId="132" applyFont="1" applyFill="1" applyBorder="1" applyAlignment="1">
      <alignment horizontal="center" vertical="center"/>
    </xf>
    <xf numFmtId="0" fontId="8" fillId="2" borderId="3" xfId="132" applyFont="1" applyFill="1" applyBorder="1" applyAlignment="1">
      <alignment horizontal="center" vertical="center"/>
    </xf>
    <xf numFmtId="0" fontId="8" fillId="2" borderId="4" xfId="132" applyFont="1" applyFill="1" applyBorder="1" applyAlignment="1">
      <alignment horizontal="center" vertical="center"/>
    </xf>
    <xf numFmtId="0" fontId="8" fillId="2" borderId="5" xfId="132" applyFont="1" applyFill="1" applyBorder="1" applyAlignment="1">
      <alignment horizontal="center" vertical="center" wrapText="1"/>
    </xf>
    <xf numFmtId="0" fontId="8" fillId="2" borderId="8" xfId="132" applyFont="1" applyFill="1" applyBorder="1" applyAlignment="1">
      <alignment horizontal="center" vertical="center" wrapText="1"/>
    </xf>
    <xf numFmtId="0" fontId="8" fillId="2" borderId="7" xfId="132" applyFont="1" applyFill="1" applyBorder="1" applyAlignment="1">
      <alignment horizontal="center" vertical="center" wrapText="1"/>
    </xf>
    <xf numFmtId="0" fontId="2" fillId="2" borderId="0" xfId="132" applyFont="1" applyFill="1" applyAlignment="1">
      <alignment wrapText="1"/>
    </xf>
    <xf numFmtId="0" fontId="2" fillId="2" borderId="5" xfId="132" applyFont="1" applyFill="1" applyBorder="1" applyAlignment="1">
      <alignment vertical="center"/>
    </xf>
    <xf numFmtId="41" fontId="2" fillId="2" borderId="8" xfId="132" applyNumberFormat="1" applyFont="1" applyFill="1" applyBorder="1" applyAlignment="1">
      <alignment horizontal="center" vertical="center"/>
    </xf>
    <xf numFmtId="41" fontId="2" fillId="2" borderId="7" xfId="132" applyNumberFormat="1" applyFont="1" applyFill="1" applyBorder="1" applyAlignment="1">
      <alignment horizontal="center" vertical="center"/>
    </xf>
    <xf numFmtId="0" fontId="2" fillId="2" borderId="5" xfId="132" applyFont="1" applyFill="1" applyBorder="1" applyAlignment="1">
      <alignment horizontal="left" vertical="center" indent="1"/>
    </xf>
    <xf numFmtId="0" fontId="2" fillId="2" borderId="5" xfId="132" applyFont="1" applyFill="1" applyBorder="1" applyAlignment="1">
      <alignment horizontal="left" vertical="center" wrapText="1" indent="1"/>
    </xf>
    <xf numFmtId="41" fontId="2" fillId="0" borderId="7" xfId="132" applyNumberFormat="1" applyFont="1" applyFill="1" applyBorder="1" applyAlignment="1">
      <alignment horizontal="center" vertical="center"/>
    </xf>
    <xf numFmtId="0" fontId="2" fillId="2" borderId="5" xfId="132" applyFont="1" applyFill="1" applyBorder="1" applyAlignment="1">
      <alignment vertical="center" wrapText="1"/>
    </xf>
    <xf numFmtId="0" fontId="8" fillId="2" borderId="5" xfId="132" applyFont="1" applyFill="1" applyBorder="1" applyAlignment="1">
      <alignment horizontal="center" vertical="center"/>
    </xf>
    <xf numFmtId="41" fontId="8" fillId="2" borderId="0" xfId="132" applyNumberFormat="1" applyFont="1" applyFill="1" applyBorder="1" applyAlignment="1">
      <alignment horizontal="center" vertical="center"/>
    </xf>
    <xf numFmtId="41" fontId="8" fillId="2" borderId="7" xfId="132" applyNumberFormat="1" applyFont="1" applyFill="1" applyBorder="1" applyAlignment="1">
      <alignment horizontal="center" vertical="center"/>
    </xf>
    <xf numFmtId="0" fontId="2" fillId="2" borderId="16" xfId="132" applyFont="1" applyFill="1" applyBorder="1" applyAlignment="1">
      <alignment horizontal="center" vertical="center"/>
    </xf>
    <xf numFmtId="41" fontId="2" fillId="2" borderId="17" xfId="132" applyNumberFormat="1" applyFont="1" applyFill="1" applyBorder="1" applyAlignment="1">
      <alignment horizontal="center" vertical="center"/>
    </xf>
    <xf numFmtId="41" fontId="2" fillId="2" borderId="14" xfId="132" applyNumberFormat="1" applyFont="1" applyFill="1" applyBorder="1" applyAlignment="1">
      <alignment horizontal="center" vertical="center"/>
    </xf>
    <xf numFmtId="0" fontId="8" fillId="2" borderId="9" xfId="132" applyFont="1" applyFill="1" applyBorder="1" applyAlignment="1">
      <alignment horizontal="center" vertical="center"/>
    </xf>
    <xf numFmtId="41" fontId="8" fillId="2" borderId="11" xfId="132" applyNumberFormat="1" applyFont="1" applyFill="1" applyBorder="1" applyAlignment="1">
      <alignment horizontal="center" vertical="center"/>
    </xf>
    <xf numFmtId="41" fontId="8" fillId="2" borderId="12" xfId="132" applyNumberFormat="1" applyFont="1" applyFill="1" applyBorder="1" applyAlignment="1">
      <alignment horizontal="center" vertical="center"/>
    </xf>
    <xf numFmtId="0" fontId="2" fillId="2" borderId="0" xfId="132" applyFont="1" applyFill="1" applyBorder="1" applyAlignment="1"/>
    <xf numFmtId="0" fontId="2" fillId="2" borderId="0" xfId="132" applyFont="1" applyFill="1" applyBorder="1" applyAlignment="1">
      <alignment horizontal="left" vertical="center"/>
    </xf>
    <xf numFmtId="0" fontId="2" fillId="2" borderId="0" xfId="132" applyFont="1" applyFill="1" applyBorder="1" applyAlignment="1">
      <alignment vertical="center"/>
    </xf>
    <xf numFmtId="0" fontId="8" fillId="2" borderId="18" xfId="132" applyFont="1" applyFill="1" applyBorder="1" applyAlignment="1">
      <alignment horizontal="center" vertical="center"/>
    </xf>
    <xf numFmtId="0" fontId="8" fillId="2" borderId="19" xfId="132" applyFont="1" applyFill="1" applyBorder="1" applyAlignment="1">
      <alignment horizontal="center" vertical="center" wrapText="1"/>
    </xf>
    <xf numFmtId="0" fontId="2" fillId="2" borderId="19" xfId="132" applyFont="1" applyFill="1" applyBorder="1" applyAlignment="1">
      <alignment vertical="center"/>
    </xf>
    <xf numFmtId="0" fontId="2" fillId="2" borderId="19" xfId="132" applyFont="1" applyFill="1" applyBorder="1" applyAlignment="1">
      <alignment vertical="center" wrapText="1"/>
    </xf>
    <xf numFmtId="41" fontId="8" fillId="2" borderId="20" xfId="132" applyNumberFormat="1" applyFont="1" applyFill="1" applyBorder="1" applyAlignment="1">
      <alignment horizontal="center" vertical="center"/>
    </xf>
    <xf numFmtId="0" fontId="8" fillId="2" borderId="19" xfId="132" applyFont="1" applyFill="1" applyBorder="1" applyAlignment="1">
      <alignment horizontal="center" vertical="center"/>
    </xf>
    <xf numFmtId="0" fontId="2" fillId="2" borderId="21" xfId="132" applyFont="1" applyFill="1" applyBorder="1" applyAlignment="1">
      <alignment horizontal="center" vertical="center"/>
    </xf>
    <xf numFmtId="0" fontId="8" fillId="2" borderId="22" xfId="132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1810" applyFont="1" applyFill="1" applyAlignment="1">
      <alignment horizontal="center" vertical="center"/>
    </xf>
    <xf numFmtId="0" fontId="1" fillId="2" borderId="0" xfId="181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1810" applyFont="1" applyFill="1" applyAlignment="1">
      <alignment vertical="center"/>
    </xf>
    <xf numFmtId="0" fontId="2" fillId="2" borderId="0" xfId="181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1" fontId="9" fillId="2" borderId="4" xfId="0" applyNumberFormat="1" applyFont="1" applyFill="1" applyBorder="1" applyAlignment="1">
      <alignment horizontal="center" vertical="center"/>
    </xf>
    <xf numFmtId="0" fontId="2" fillId="2" borderId="5" xfId="2054" applyFont="1" applyFill="1" applyBorder="1">
      <alignment vertical="center"/>
    </xf>
    <xf numFmtId="183" fontId="2" fillId="2" borderId="7" xfId="1" applyNumberFormat="1" applyFont="1" applyFill="1" applyBorder="1" applyAlignment="1">
      <alignment horizontal="center" vertical="center"/>
    </xf>
    <xf numFmtId="0" fontId="2" fillId="2" borderId="9" xfId="2054" applyFont="1" applyFill="1" applyBorder="1">
      <alignment vertical="center"/>
    </xf>
    <xf numFmtId="183" fontId="2" fillId="2" borderId="12" xfId="1" applyNumberFormat="1" applyFont="1" applyFill="1" applyBorder="1" applyAlignment="1">
      <alignment horizontal="center" vertical="center"/>
    </xf>
    <xf numFmtId="0" fontId="2" fillId="2" borderId="23" xfId="2054" applyFont="1" applyFill="1" applyBorder="1">
      <alignment vertical="center"/>
    </xf>
    <xf numFmtId="183" fontId="2" fillId="2" borderId="24" xfId="1" applyNumberFormat="1" applyFont="1" applyFill="1" applyBorder="1" applyAlignment="1">
      <alignment horizontal="center" vertical="center"/>
    </xf>
    <xf numFmtId="0" fontId="2" fillId="2" borderId="25" xfId="2054" applyFont="1" applyFill="1" applyBorder="1">
      <alignment vertical="center"/>
    </xf>
    <xf numFmtId="183" fontId="2" fillId="2" borderId="15" xfId="1" applyNumberFormat="1" applyFont="1" applyFill="1" applyBorder="1" applyAlignment="1">
      <alignment horizontal="center" vertical="center"/>
    </xf>
    <xf numFmtId="0" fontId="2" fillId="2" borderId="5" xfId="2054" applyFont="1" applyFill="1" applyBorder="1">
      <alignment vertical="center"/>
    </xf>
    <xf numFmtId="183" fontId="2" fillId="2" borderId="7" xfId="1" applyNumberFormat="1" applyFont="1" applyFill="1" applyBorder="1" applyAlignment="1">
      <alignment horizontal="center" vertical="center"/>
    </xf>
    <xf numFmtId="0" fontId="2" fillId="2" borderId="9" xfId="2054" applyFont="1" applyFill="1" applyBorder="1">
      <alignment vertical="center"/>
    </xf>
    <xf numFmtId="183" fontId="2" fillId="2" borderId="12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2" borderId="0" xfId="1810" applyFont="1" applyFill="1"/>
    <xf numFmtId="3" fontId="2" fillId="2" borderId="0" xfId="1810" applyNumberFormat="1" applyFont="1" applyFill="1" applyAlignment="1">
      <alignment horizontal="right" vertical="center"/>
    </xf>
    <xf numFmtId="0" fontId="8" fillId="2" borderId="1" xfId="901" applyNumberFormat="1" applyFont="1" applyFill="1" applyBorder="1" applyAlignment="1">
      <alignment horizontal="center" vertical="center" wrapText="1"/>
    </xf>
    <xf numFmtId="0" fontId="8" fillId="2" borderId="2" xfId="901" applyNumberFormat="1" applyFont="1" applyFill="1" applyBorder="1" applyAlignment="1">
      <alignment horizontal="center" vertical="center" wrapText="1"/>
    </xf>
    <xf numFmtId="0" fontId="8" fillId="2" borderId="4" xfId="1772" applyFont="1" applyFill="1" applyBorder="1" applyAlignment="1">
      <alignment horizontal="center" vertical="center" wrapText="1"/>
    </xf>
    <xf numFmtId="0" fontId="2" fillId="0" borderId="0" xfId="901" applyFont="1"/>
    <xf numFmtId="0" fontId="8" fillId="2" borderId="5" xfId="901" applyNumberFormat="1" applyFont="1" applyFill="1" applyBorder="1" applyAlignment="1">
      <alignment vertical="center" wrapText="1"/>
    </xf>
    <xf numFmtId="0" fontId="8" fillId="2" borderId="6" xfId="901" applyNumberFormat="1" applyFont="1" applyFill="1" applyBorder="1" applyAlignment="1">
      <alignment vertical="center" wrapText="1"/>
    </xf>
    <xf numFmtId="0" fontId="8" fillId="2" borderId="7" xfId="1772" applyFont="1" applyFill="1" applyBorder="1" applyAlignment="1">
      <alignment horizontal="center" vertical="center" wrapText="1"/>
    </xf>
    <xf numFmtId="41" fontId="8" fillId="2" borderId="7" xfId="1772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41" fontId="8" fillId="5" borderId="7" xfId="0" applyNumberFormat="1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41" fontId="2" fillId="5" borderId="7" xfId="0" applyNumberFormat="1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41" fontId="2" fillId="5" borderId="14" xfId="0" applyNumberFormat="1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shrinkToFit="1"/>
    </xf>
    <xf numFmtId="41" fontId="8" fillId="5" borderId="12" xfId="0" applyNumberFormat="1" applyFont="1" applyFill="1" applyBorder="1" applyAlignment="1">
      <alignment vertical="center" wrapText="1"/>
    </xf>
    <xf numFmtId="0" fontId="1" fillId="2" borderId="0" xfId="132" applyFont="1" applyFill="1" applyBorder="1" applyAlignment="1">
      <alignment horizontal="center" vertical="center"/>
    </xf>
    <xf numFmtId="0" fontId="8" fillId="2" borderId="2" xfId="132" applyFont="1" applyFill="1" applyBorder="1" applyAlignment="1">
      <alignment horizontal="center" vertical="center"/>
    </xf>
    <xf numFmtId="0" fontId="8" fillId="2" borderId="6" xfId="132" applyFont="1" applyFill="1" applyBorder="1" applyAlignment="1">
      <alignment horizontal="center" vertical="center" wrapText="1"/>
    </xf>
    <xf numFmtId="41" fontId="2" fillId="2" borderId="6" xfId="132" applyNumberFormat="1" applyFont="1" applyFill="1" applyBorder="1" applyAlignment="1">
      <alignment horizontal="center" vertical="center"/>
    </xf>
    <xf numFmtId="0" fontId="2" fillId="2" borderId="6" xfId="132" applyFont="1" applyFill="1" applyBorder="1" applyAlignment="1">
      <alignment vertical="center"/>
    </xf>
    <xf numFmtId="0" fontId="2" fillId="2" borderId="6" xfId="132" applyFont="1" applyFill="1" applyBorder="1" applyAlignment="1">
      <alignment vertical="center" wrapText="1"/>
    </xf>
    <xf numFmtId="0" fontId="8" fillId="2" borderId="6" xfId="132" applyFont="1" applyFill="1" applyBorder="1" applyAlignment="1">
      <alignment horizontal="center" vertical="center"/>
    </xf>
    <xf numFmtId="41" fontId="2" fillId="2" borderId="28" xfId="132" applyNumberFormat="1" applyFont="1" applyFill="1" applyBorder="1" applyAlignment="1">
      <alignment horizontal="center" vertical="center"/>
    </xf>
    <xf numFmtId="0" fontId="2" fillId="2" borderId="28" xfId="132" applyFont="1" applyFill="1" applyBorder="1" applyAlignment="1">
      <alignment horizontal="center" vertical="center"/>
    </xf>
    <xf numFmtId="41" fontId="8" fillId="2" borderId="10" xfId="132" applyNumberFormat="1" applyFont="1" applyFill="1" applyBorder="1" applyAlignment="1">
      <alignment horizontal="center" vertical="center"/>
    </xf>
    <xf numFmtId="0" fontId="8" fillId="2" borderId="10" xfId="132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1" fontId="8" fillId="2" borderId="2" xfId="0" applyNumberFormat="1" applyFont="1" applyFill="1" applyBorder="1" applyAlignment="1" applyProtection="1">
      <alignment horizontal="center" vertical="center"/>
    </xf>
    <xf numFmtId="41" fontId="9" fillId="2" borderId="2" xfId="0" applyNumberFormat="1" applyFont="1" applyFill="1" applyBorder="1" applyAlignment="1" applyProtection="1">
      <alignment horizontal="center" vertical="center"/>
    </xf>
    <xf numFmtId="0" fontId="2" fillId="2" borderId="5" xfId="2054" applyFont="1" applyFill="1" applyBorder="1" applyAlignment="1">
      <alignment vertical="center"/>
    </xf>
    <xf numFmtId="183" fontId="2" fillId="2" borderId="6" xfId="1" applyNumberFormat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 wrapText="1"/>
    </xf>
    <xf numFmtId="183" fontId="2" fillId="0" borderId="6" xfId="1" applyNumberFormat="1" applyFont="1" applyFill="1" applyBorder="1" applyAlignment="1">
      <alignment horizontal="center" vertical="center"/>
    </xf>
    <xf numFmtId="0" fontId="8" fillId="2" borderId="5" xfId="2054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5" xfId="1103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183" fontId="8" fillId="2" borderId="10" xfId="1" applyNumberFormat="1" applyFont="1" applyFill="1" applyBorder="1" applyAlignment="1">
      <alignment horizontal="center" vertical="center"/>
    </xf>
    <xf numFmtId="43" fontId="8" fillId="2" borderId="12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83" fontId="2" fillId="2" borderId="0" xfId="0" applyNumberFormat="1" applyFont="1" applyFill="1" applyAlignment="1">
      <alignment vertical="center"/>
    </xf>
    <xf numFmtId="0" fontId="12" fillId="2" borderId="0" xfId="0" applyFont="1" applyFill="1"/>
    <xf numFmtId="0" fontId="12" fillId="0" borderId="0" xfId="0" applyFont="1"/>
    <xf numFmtId="0" fontId="8" fillId="2" borderId="1" xfId="1349" applyFont="1" applyFill="1" applyBorder="1" applyAlignment="1">
      <alignment horizontal="center" vertical="center"/>
    </xf>
    <xf numFmtId="0" fontId="8" fillId="2" borderId="4" xfId="1349" applyFont="1" applyFill="1" applyBorder="1" applyAlignment="1">
      <alignment horizontal="center" vertical="center"/>
    </xf>
    <xf numFmtId="3" fontId="2" fillId="2" borderId="5" xfId="1103" applyNumberFormat="1" applyFont="1" applyFill="1" applyBorder="1" applyAlignment="1" applyProtection="1">
      <alignment vertical="center"/>
    </xf>
    <xf numFmtId="3" fontId="2" fillId="2" borderId="19" xfId="1103" applyNumberFormat="1" applyFont="1" applyFill="1" applyBorder="1" applyAlignment="1" applyProtection="1">
      <alignment vertical="center"/>
    </xf>
    <xf numFmtId="183" fontId="5" fillId="2" borderId="6" xfId="1" applyNumberFormat="1" applyFont="1" applyFill="1" applyBorder="1" applyAlignment="1">
      <alignment vertical="center"/>
    </xf>
    <xf numFmtId="3" fontId="2" fillId="2" borderId="0" xfId="1103" applyNumberFormat="1" applyFont="1" applyFill="1" applyBorder="1" applyAlignment="1" applyProtection="1">
      <alignment vertical="center"/>
    </xf>
    <xf numFmtId="0" fontId="2" fillId="2" borderId="5" xfId="1925" applyFont="1" applyFill="1" applyBorder="1" applyAlignment="1">
      <alignment vertical="center" wrapText="1"/>
    </xf>
    <xf numFmtId="3" fontId="8" fillId="2" borderId="5" xfId="1103" applyNumberFormat="1" applyFont="1" applyFill="1" applyBorder="1" applyAlignment="1" applyProtection="1">
      <alignment horizontal="center" vertical="center"/>
    </xf>
    <xf numFmtId="41" fontId="2" fillId="2" borderId="6" xfId="1" applyNumberFormat="1" applyFont="1" applyFill="1" applyBorder="1" applyAlignment="1">
      <alignment horizontal="center" vertical="center"/>
    </xf>
    <xf numFmtId="41" fontId="8" fillId="2" borderId="10" xfId="1" applyNumberFormat="1" applyFont="1" applyFill="1" applyBorder="1" applyAlignment="1">
      <alignment horizontal="center" vertical="center" wrapText="1"/>
    </xf>
    <xf numFmtId="0" fontId="1" fillId="4" borderId="0" xfId="2059" applyFont="1" applyFill="1" applyAlignment="1">
      <alignment horizontal="center" vertical="center"/>
    </xf>
    <xf numFmtId="0" fontId="2" fillId="4" borderId="0" xfId="491" applyFont="1" applyFill="1" applyAlignment="1">
      <alignment horizontal="center"/>
    </xf>
    <xf numFmtId="0" fontId="2" fillId="0" borderId="0" xfId="491" applyFont="1"/>
    <xf numFmtId="0" fontId="2" fillId="4" borderId="0" xfId="491" applyFont="1" applyFill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41" fontId="13" fillId="4" borderId="2" xfId="0" applyNumberFormat="1" applyFont="1" applyFill="1" applyBorder="1" applyAlignment="1">
      <alignment horizontal="center" vertical="center"/>
    </xf>
    <xf numFmtId="41" fontId="13" fillId="4" borderId="4" xfId="0" applyNumberFormat="1" applyFont="1" applyFill="1" applyBorder="1" applyAlignment="1">
      <alignment horizontal="center" vertical="center"/>
    </xf>
    <xf numFmtId="3" fontId="8" fillId="0" borderId="5" xfId="904" applyNumberFormat="1" applyFont="1" applyFill="1" applyBorder="1" applyAlignment="1" applyProtection="1">
      <alignment vertical="center" shrinkToFit="1"/>
    </xf>
    <xf numFmtId="185" fontId="8" fillId="0" borderId="6" xfId="0" applyNumberFormat="1" applyFont="1" applyFill="1" applyBorder="1" applyAlignment="1">
      <alignment vertical="center"/>
    </xf>
    <xf numFmtId="0" fontId="8" fillId="0" borderId="7" xfId="1810" applyFont="1" applyFill="1" applyBorder="1" applyAlignment="1">
      <alignment vertical="center"/>
    </xf>
    <xf numFmtId="3" fontId="2" fillId="0" borderId="5" xfId="904" applyNumberFormat="1" applyFont="1" applyFill="1" applyBorder="1" applyAlignment="1" applyProtection="1">
      <alignment vertical="center" shrinkToFit="1"/>
    </xf>
    <xf numFmtId="185" fontId="14" fillId="0" borderId="6" xfId="0" applyNumberFormat="1" applyFont="1" applyFill="1" applyBorder="1" applyAlignment="1">
      <alignment vertical="center"/>
    </xf>
    <xf numFmtId="0" fontId="2" fillId="0" borderId="7" xfId="1810" applyFont="1" applyFill="1" applyBorder="1" applyAlignment="1">
      <alignment vertical="center"/>
    </xf>
    <xf numFmtId="3" fontId="2" fillId="0" borderId="16" xfId="904" applyNumberFormat="1" applyFont="1" applyFill="1" applyBorder="1" applyAlignment="1" applyProtection="1">
      <alignment vertical="center" shrinkToFit="1"/>
    </xf>
    <xf numFmtId="185" fontId="14" fillId="0" borderId="28" xfId="0" applyNumberFormat="1" applyFont="1" applyFill="1" applyBorder="1" applyAlignment="1">
      <alignment vertical="center"/>
    </xf>
    <xf numFmtId="0" fontId="2" fillId="0" borderId="14" xfId="1810" applyFont="1" applyFill="1" applyBorder="1" applyAlignment="1">
      <alignment vertical="center"/>
    </xf>
    <xf numFmtId="3" fontId="2" fillId="0" borderId="9" xfId="904" applyNumberFormat="1" applyFont="1" applyFill="1" applyBorder="1" applyAlignment="1" applyProtection="1">
      <alignment vertical="center" shrinkToFit="1"/>
    </xf>
    <xf numFmtId="185" fontId="14" fillId="0" borderId="10" xfId="0" applyNumberFormat="1" applyFont="1" applyFill="1" applyBorder="1" applyAlignment="1">
      <alignment vertical="center"/>
    </xf>
    <xf numFmtId="0" fontId="2" fillId="0" borderId="12" xfId="1810" applyFont="1" applyFill="1" applyBorder="1" applyAlignment="1">
      <alignment vertical="center"/>
    </xf>
    <xf numFmtId="0" fontId="11" fillId="0" borderId="0" xfId="1810" applyFont="1" applyFill="1" applyAlignment="1">
      <alignment horizontal="left" vertical="center" wrapText="1"/>
    </xf>
    <xf numFmtId="0" fontId="1" fillId="0" borderId="0" xfId="491" applyFont="1"/>
    <xf numFmtId="0" fontId="8" fillId="0" borderId="0" xfId="491" applyFont="1"/>
    <xf numFmtId="0" fontId="1" fillId="2" borderId="0" xfId="2059" applyFont="1" applyFill="1" applyAlignment="1">
      <alignment horizontal="center" vertical="center"/>
    </xf>
    <xf numFmtId="0" fontId="2" fillId="2" borderId="0" xfId="491" applyFont="1" applyFill="1" applyAlignment="1">
      <alignment horizontal="center"/>
    </xf>
    <xf numFmtId="0" fontId="2" fillId="2" borderId="0" xfId="491" applyFont="1" applyFill="1"/>
    <xf numFmtId="0" fontId="8" fillId="2" borderId="5" xfId="1349" applyFont="1" applyFill="1" applyBorder="1" applyAlignment="1">
      <alignment horizontal="left" vertical="center" wrapText="1"/>
    </xf>
    <xf numFmtId="41" fontId="8" fillId="2" borderId="6" xfId="1" applyNumberFormat="1" applyFont="1" applyFill="1" applyBorder="1" applyAlignment="1">
      <alignment horizontal="left" vertical="center"/>
    </xf>
    <xf numFmtId="41" fontId="8" fillId="2" borderId="7" xfId="1" applyNumberFormat="1" applyFont="1" applyFill="1" applyBorder="1" applyAlignment="1" applyProtection="1">
      <alignment horizontal="right" vertical="center"/>
    </xf>
    <xf numFmtId="41" fontId="2" fillId="2" borderId="7" xfId="1" applyNumberFormat="1" applyFont="1" applyFill="1" applyBorder="1" applyAlignment="1" applyProtection="1">
      <alignment horizontal="right" vertical="center"/>
    </xf>
    <xf numFmtId="0" fontId="8" fillId="2" borderId="16" xfId="1349" applyFont="1" applyFill="1" applyBorder="1" applyAlignment="1">
      <alignment horizontal="left" vertical="center" wrapText="1"/>
    </xf>
    <xf numFmtId="41" fontId="8" fillId="2" borderId="28" xfId="1" applyNumberFormat="1" applyFont="1" applyFill="1" applyBorder="1" applyAlignment="1">
      <alignment horizontal="left" vertical="center"/>
    </xf>
    <xf numFmtId="41" fontId="8" fillId="2" borderId="14" xfId="1" applyNumberFormat="1" applyFont="1" applyFill="1" applyBorder="1" applyAlignment="1" applyProtection="1">
      <alignment horizontal="right" vertical="center"/>
    </xf>
    <xf numFmtId="0" fontId="2" fillId="2" borderId="16" xfId="1349" applyFont="1" applyFill="1" applyBorder="1" applyAlignment="1">
      <alignment horizontal="left" vertical="center" wrapText="1"/>
    </xf>
    <xf numFmtId="41" fontId="2" fillId="2" borderId="28" xfId="1" applyNumberFormat="1" applyFont="1" applyFill="1" applyBorder="1" applyAlignment="1">
      <alignment horizontal="left" vertical="center"/>
    </xf>
    <xf numFmtId="41" fontId="2" fillId="2" borderId="14" xfId="1" applyNumberFormat="1" applyFont="1" applyFill="1" applyBorder="1" applyAlignment="1" applyProtection="1">
      <alignment horizontal="right" vertical="center"/>
    </xf>
    <xf numFmtId="41" fontId="2" fillId="2" borderId="10" xfId="1" applyNumberFormat="1" applyFont="1" applyFill="1" applyBorder="1" applyAlignment="1">
      <alignment horizontal="left" vertical="center"/>
    </xf>
    <xf numFmtId="41" fontId="8" fillId="2" borderId="12" xfId="1" applyNumberFormat="1" applyFont="1" applyFill="1" applyBorder="1" applyAlignment="1" applyProtection="1">
      <alignment horizontal="right" vertical="center"/>
    </xf>
    <xf numFmtId="0" fontId="8" fillId="0" borderId="0" xfId="0" applyFont="1"/>
    <xf numFmtId="0" fontId="0" fillId="2" borderId="0" xfId="0" applyFont="1" applyFill="1"/>
    <xf numFmtId="3" fontId="0" fillId="2" borderId="0" xfId="0" applyNumberFormat="1" applyFont="1" applyFill="1"/>
    <xf numFmtId="0" fontId="1" fillId="2" borderId="0" xfId="901" applyNumberFormat="1" applyFont="1" applyFill="1" applyAlignment="1">
      <alignment horizontal="center" vertical="center" wrapText="1"/>
    </xf>
    <xf numFmtId="3" fontId="1" fillId="2" borderId="0" xfId="901" applyNumberFormat="1" applyFont="1" applyFill="1" applyAlignment="1">
      <alignment horizontal="center" vertical="center" wrapText="1"/>
    </xf>
    <xf numFmtId="0" fontId="1" fillId="0" borderId="0" xfId="901" applyFont="1" applyFill="1" applyAlignment="1">
      <alignment vertical="center"/>
    </xf>
    <xf numFmtId="0" fontId="5" fillId="2" borderId="0" xfId="981" applyFont="1" applyFill="1">
      <alignment vertical="center"/>
    </xf>
    <xf numFmtId="0" fontId="5" fillId="0" borderId="0" xfId="981" applyFont="1">
      <alignment vertical="center"/>
    </xf>
    <xf numFmtId="3" fontId="8" fillId="2" borderId="4" xfId="1772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3" fontId="8" fillId="3" borderId="7" xfId="0" applyNumberFormat="1" applyFont="1" applyFill="1" applyBorder="1" applyAlignment="1">
      <alignment vertical="center" wrapText="1"/>
    </xf>
    <xf numFmtId="0" fontId="8" fillId="0" borderId="0" xfId="901" applyFont="1"/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3" fontId="2" fillId="3" borderId="7" xfId="0" applyNumberFormat="1" applyFont="1" applyFill="1" applyBorder="1" applyAlignment="1">
      <alignment vertical="center" wrapText="1"/>
    </xf>
    <xf numFmtId="0" fontId="0" fillId="0" borderId="9" xfId="0" applyFont="1" applyBorder="1"/>
    <xf numFmtId="186" fontId="8" fillId="2" borderId="10" xfId="1260" applyNumberFormat="1" applyFont="1" applyFill="1" applyBorder="1" applyAlignment="1" applyProtection="1">
      <alignment horizontal="left" vertical="center"/>
      <protection locked="0"/>
    </xf>
    <xf numFmtId="3" fontId="8" fillId="5" borderId="12" xfId="0" applyNumberFormat="1" applyFont="1" applyFill="1" applyBorder="1" applyAlignment="1">
      <alignment vertical="center" wrapText="1"/>
    </xf>
    <xf numFmtId="3" fontId="0" fillId="0" borderId="0" xfId="0" applyNumberFormat="1" applyFont="1"/>
    <xf numFmtId="0" fontId="1" fillId="0" borderId="0" xfId="0" applyFont="1" applyFill="1"/>
    <xf numFmtId="0" fontId="2" fillId="0" borderId="0" xfId="0" applyFont="1" applyFill="1"/>
    <xf numFmtId="0" fontId="12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2" fillId="0" borderId="0" xfId="1810" applyFont="1" applyFill="1" applyAlignment="1">
      <alignment horizontal="right" vertical="center"/>
    </xf>
    <xf numFmtId="0" fontId="8" fillId="0" borderId="1" xfId="491" applyNumberFormat="1" applyFont="1" applyFill="1" applyBorder="1" applyAlignment="1">
      <alignment horizontal="center" vertical="center"/>
    </xf>
    <xf numFmtId="0" fontId="8" fillId="0" borderId="2" xfId="491" applyNumberFormat="1" applyFont="1" applyFill="1" applyBorder="1" applyAlignment="1">
      <alignment horizontal="center" vertical="center"/>
    </xf>
    <xf numFmtId="0" fontId="8" fillId="0" borderId="4" xfId="491" applyNumberFormat="1" applyFont="1" applyFill="1" applyBorder="1" applyAlignment="1">
      <alignment horizontal="center" vertical="center"/>
    </xf>
    <xf numFmtId="0" fontId="8" fillId="0" borderId="25" xfId="491" applyFont="1" applyFill="1" applyBorder="1" applyAlignment="1">
      <alignment horizontal="center" vertical="center"/>
    </xf>
    <xf numFmtId="0" fontId="8" fillId="0" borderId="29" xfId="2059" applyFont="1" applyFill="1" applyBorder="1" applyAlignment="1">
      <alignment horizontal="center" vertical="center" wrapText="1"/>
    </xf>
    <xf numFmtId="0" fontId="8" fillId="0" borderId="28" xfId="2059" applyFont="1" applyFill="1" applyBorder="1" applyAlignment="1">
      <alignment horizontal="center" vertical="center" wrapText="1"/>
    </xf>
    <xf numFmtId="0" fontId="8" fillId="0" borderId="24" xfId="2059" applyFont="1" applyFill="1" applyBorder="1" applyAlignment="1">
      <alignment horizontal="center" vertical="center" wrapText="1"/>
    </xf>
    <xf numFmtId="1" fontId="2" fillId="0" borderId="5" xfId="1925" applyNumberFormat="1" applyFont="1" applyFill="1" applyBorder="1" applyAlignment="1" applyProtection="1">
      <alignment vertical="center" wrapText="1"/>
      <protection locked="0"/>
    </xf>
    <xf numFmtId="0" fontId="2" fillId="0" borderId="6" xfId="1925" applyFont="1" applyFill="1" applyBorder="1" applyAlignment="1">
      <alignment vertical="center" wrapText="1"/>
    </xf>
    <xf numFmtId="183" fontId="2" fillId="0" borderId="7" xfId="1" applyNumberFormat="1" applyFont="1" applyFill="1" applyBorder="1" applyAlignment="1">
      <alignment horizontal="center" vertical="center"/>
    </xf>
    <xf numFmtId="0" fontId="2" fillId="0" borderId="5" xfId="1925" applyFont="1" applyFill="1" applyBorder="1" applyAlignment="1">
      <alignment vertical="center" wrapText="1"/>
    </xf>
    <xf numFmtId="183" fontId="2" fillId="0" borderId="8" xfId="1" applyNumberFormat="1" applyFont="1" applyFill="1" applyBorder="1" applyAlignment="1">
      <alignment horizontal="center" vertical="center"/>
    </xf>
    <xf numFmtId="0" fontId="2" fillId="0" borderId="6" xfId="1925" applyFont="1" applyFill="1" applyBorder="1" applyAlignment="1">
      <alignment vertical="center"/>
    </xf>
    <xf numFmtId="3" fontId="2" fillId="0" borderId="6" xfId="0" applyNumberFormat="1" applyFont="1" applyFill="1" applyBorder="1" applyAlignment="1" applyProtection="1">
      <alignment horizontal="left" vertical="center"/>
    </xf>
    <xf numFmtId="0" fontId="2" fillId="0" borderId="6" xfId="0" applyFont="1" applyFill="1" applyBorder="1" applyAlignment="1">
      <alignment vertical="center"/>
    </xf>
    <xf numFmtId="183" fontId="15" fillId="0" borderId="8" xfId="1" applyNumberFormat="1" applyFont="1" applyFill="1" applyBorder="1" applyAlignment="1">
      <alignment horizontal="center" vertical="center"/>
    </xf>
    <xf numFmtId="0" fontId="8" fillId="0" borderId="9" xfId="1925" applyFont="1" applyFill="1" applyBorder="1" applyAlignment="1">
      <alignment horizontal="center" vertical="center" wrapText="1"/>
    </xf>
    <xf numFmtId="183" fontId="8" fillId="0" borderId="10" xfId="1" applyNumberFormat="1" applyFont="1" applyFill="1" applyBorder="1" applyAlignment="1">
      <alignment horizontal="center" vertical="center"/>
    </xf>
    <xf numFmtId="0" fontId="8" fillId="0" borderId="10" xfId="1925" applyFont="1" applyFill="1" applyBorder="1" applyAlignment="1">
      <alignment horizontal="center" vertical="center" wrapText="1"/>
    </xf>
    <xf numFmtId="183" fontId="8" fillId="0" borderId="12" xfId="1" applyNumberFormat="1" applyFont="1" applyFill="1" applyBorder="1" applyAlignment="1">
      <alignment horizontal="center" vertical="center"/>
    </xf>
    <xf numFmtId="183" fontId="2" fillId="0" borderId="0" xfId="0" applyNumberFormat="1" applyFont="1" applyFill="1"/>
    <xf numFmtId="188" fontId="2" fillId="0" borderId="0" xfId="0" applyNumberFormat="1" applyFont="1" applyFill="1"/>
    <xf numFmtId="0" fontId="12" fillId="2" borderId="0" xfId="491" applyFont="1" applyFill="1"/>
    <xf numFmtId="0" fontId="12" fillId="0" borderId="0" xfId="491" applyFont="1"/>
    <xf numFmtId="0" fontId="1" fillId="2" borderId="0" xfId="491" applyFont="1" applyFill="1"/>
    <xf numFmtId="0" fontId="8" fillId="2" borderId="30" xfId="2059" applyFont="1" applyFill="1" applyBorder="1" applyAlignment="1">
      <alignment horizontal="center" vertical="center" wrapText="1"/>
    </xf>
    <xf numFmtId="0" fontId="2" fillId="2" borderId="5" xfId="1349" applyFont="1" applyFill="1" applyBorder="1" applyAlignment="1">
      <alignment vertical="center" wrapText="1"/>
    </xf>
    <xf numFmtId="0" fontId="2" fillId="2" borderId="5" xfId="90" applyFont="1" applyFill="1" applyBorder="1" applyAlignment="1">
      <alignment vertical="center" wrapText="1"/>
    </xf>
    <xf numFmtId="0" fontId="8" fillId="2" borderId="5" xfId="90" applyFont="1" applyFill="1" applyBorder="1" applyAlignment="1">
      <alignment horizontal="center" vertical="center" wrapText="1"/>
    </xf>
    <xf numFmtId="41" fontId="2" fillId="0" borderId="6" xfId="1" applyNumberFormat="1" applyFont="1" applyFill="1" applyBorder="1" applyAlignment="1">
      <alignment horizontal="center" vertical="center"/>
    </xf>
    <xf numFmtId="0" fontId="2" fillId="2" borderId="16" xfId="90" applyFont="1" applyFill="1" applyBorder="1" applyAlignment="1">
      <alignment vertical="center" wrapText="1"/>
    </xf>
    <xf numFmtId="41" fontId="2" fillId="2" borderId="28" xfId="1" applyNumberFormat="1" applyFont="1" applyFill="1" applyBorder="1" applyAlignment="1">
      <alignment horizontal="center" vertical="center"/>
    </xf>
    <xf numFmtId="43" fontId="2" fillId="2" borderId="14" xfId="1" applyFont="1" applyFill="1" applyBorder="1" applyAlignment="1">
      <alignment horizontal="center" vertical="center" wrapText="1"/>
    </xf>
    <xf numFmtId="0" fontId="8" fillId="2" borderId="9" xfId="1627" applyFont="1" applyFill="1" applyBorder="1" applyAlignment="1">
      <alignment horizontal="center" vertical="center" wrapText="1"/>
    </xf>
    <xf numFmtId="41" fontId="8" fillId="2" borderId="10" xfId="1" applyNumberFormat="1" applyFont="1" applyFill="1" applyBorder="1" applyAlignment="1">
      <alignment horizontal="center" vertical="center"/>
    </xf>
    <xf numFmtId="43" fontId="8" fillId="2" borderId="12" xfId="1" applyFont="1" applyFill="1" applyBorder="1" applyAlignment="1">
      <alignment horizontal="center" vertical="center" wrapText="1"/>
    </xf>
    <xf numFmtId="1" fontId="2" fillId="2" borderId="0" xfId="491" applyNumberFormat="1" applyFont="1" applyFill="1"/>
    <xf numFmtId="0" fontId="8" fillId="2" borderId="18" xfId="0" applyFont="1" applyFill="1" applyBorder="1" applyAlignment="1">
      <alignment horizontal="center" vertical="center" wrapText="1"/>
    </xf>
    <xf numFmtId="0" fontId="8" fillId="2" borderId="19" xfId="90" applyFont="1" applyFill="1" applyBorder="1" applyAlignment="1">
      <alignment horizontal="center" vertical="center" wrapText="1"/>
    </xf>
    <xf numFmtId="0" fontId="2" fillId="2" borderId="19" xfId="90" applyFont="1" applyFill="1" applyBorder="1" applyAlignment="1">
      <alignment vertical="center" wrapText="1"/>
    </xf>
    <xf numFmtId="0" fontId="2" fillId="2" borderId="21" xfId="90" applyFont="1" applyFill="1" applyBorder="1" applyAlignment="1">
      <alignment vertical="center" wrapText="1"/>
    </xf>
    <xf numFmtId="0" fontId="8" fillId="2" borderId="22" xfId="1627" applyFont="1" applyFill="1" applyBorder="1" applyAlignment="1">
      <alignment horizontal="center" vertical="center" wrapText="1"/>
    </xf>
    <xf numFmtId="0" fontId="1" fillId="0" borderId="0" xfId="2059" applyFont="1"/>
    <xf numFmtId="0" fontId="2" fillId="0" borderId="0" xfId="2059" applyFont="1"/>
    <xf numFmtId="0" fontId="12" fillId="2" borderId="0" xfId="2059" applyFont="1" applyFill="1"/>
    <xf numFmtId="41" fontId="12" fillId="2" borderId="0" xfId="2059" applyNumberFormat="1" applyFont="1" applyFill="1"/>
    <xf numFmtId="0" fontId="12" fillId="0" borderId="0" xfId="2059" applyFont="1"/>
    <xf numFmtId="0" fontId="1" fillId="2" borderId="0" xfId="2059" applyFont="1" applyFill="1"/>
    <xf numFmtId="0" fontId="2" fillId="2" borderId="0" xfId="2059" applyFont="1" applyFill="1"/>
    <xf numFmtId="41" fontId="2" fillId="2" borderId="0" xfId="2059" applyNumberFormat="1" applyFont="1" applyFill="1"/>
    <xf numFmtId="0" fontId="16" fillId="2" borderId="1" xfId="0" applyNumberFormat="1" applyFont="1" applyFill="1" applyBorder="1" applyAlignment="1" applyProtection="1">
      <alignment horizontal="center" vertical="center"/>
    </xf>
    <xf numFmtId="10" fontId="16" fillId="2" borderId="4" xfId="0" applyNumberFormat="1" applyFont="1" applyFill="1" applyBorder="1" applyAlignment="1" applyProtection="1">
      <alignment horizontal="center" vertical="center"/>
    </xf>
    <xf numFmtId="0" fontId="8" fillId="2" borderId="5" xfId="1810" applyFont="1" applyFill="1" applyBorder="1" applyAlignment="1">
      <alignment vertical="center"/>
    </xf>
    <xf numFmtId="43" fontId="2" fillId="2" borderId="7" xfId="1" applyNumberFormat="1" applyFont="1" applyFill="1" applyBorder="1" applyAlignment="1">
      <alignment vertical="center"/>
    </xf>
    <xf numFmtId="0" fontId="2" fillId="2" borderId="5" xfId="1810" applyFont="1" applyFill="1" applyBorder="1" applyAlignment="1">
      <alignment vertical="center"/>
    </xf>
    <xf numFmtId="41" fontId="2" fillId="2" borderId="6" xfId="1" applyNumberFormat="1" applyFont="1" applyFill="1" applyBorder="1" applyAlignment="1" applyProtection="1">
      <alignment horizontal="right" vertical="center"/>
      <protection locked="0"/>
    </xf>
    <xf numFmtId="41" fontId="2" fillId="2" borderId="6" xfId="1" applyNumberFormat="1" applyFont="1" applyFill="1" applyBorder="1" applyAlignment="1">
      <alignment horizontal="right" vertical="center"/>
    </xf>
    <xf numFmtId="0" fontId="8" fillId="2" borderId="5" xfId="1810" applyFont="1" applyFill="1" applyBorder="1" applyAlignment="1">
      <alignment horizontal="center" vertical="center"/>
    </xf>
    <xf numFmtId="0" fontId="2" fillId="2" borderId="16" xfId="1810" applyFont="1" applyFill="1" applyBorder="1" applyAlignment="1">
      <alignment vertical="center"/>
    </xf>
    <xf numFmtId="41" fontId="2" fillId="2" borderId="28" xfId="1" applyNumberFormat="1" applyFont="1" applyFill="1" applyBorder="1" applyAlignment="1" applyProtection="1">
      <alignment horizontal="right" vertical="center"/>
      <protection locked="0"/>
    </xf>
    <xf numFmtId="0" fontId="8" fillId="2" borderId="9" xfId="1810" applyFont="1" applyFill="1" applyBorder="1" applyAlignment="1">
      <alignment horizontal="center" vertical="center"/>
    </xf>
    <xf numFmtId="41" fontId="2" fillId="2" borderId="10" xfId="1" applyNumberFormat="1" applyFont="1" applyFill="1" applyBorder="1" applyAlignment="1">
      <alignment horizontal="center" vertical="center"/>
    </xf>
    <xf numFmtId="0" fontId="2" fillId="2" borderId="25" xfId="1810" applyFont="1" applyFill="1" applyBorder="1" applyAlignment="1">
      <alignment vertical="center" wrapText="1"/>
    </xf>
    <xf numFmtId="41" fontId="2" fillId="2" borderId="31" xfId="1" applyNumberFormat="1" applyFont="1" applyFill="1" applyBorder="1" applyAlignment="1">
      <alignment horizontal="center" vertical="center"/>
    </xf>
    <xf numFmtId="10" fontId="2" fillId="2" borderId="15" xfId="1" applyNumberFormat="1" applyFont="1" applyFill="1" applyBorder="1" applyAlignment="1">
      <alignment horizontal="center" vertical="center"/>
    </xf>
    <xf numFmtId="0" fontId="2" fillId="2" borderId="9" xfId="1810" applyFont="1" applyFill="1" applyBorder="1"/>
    <xf numFmtId="10" fontId="2" fillId="2" borderId="12" xfId="1" applyNumberFormat="1" applyFont="1" applyFill="1" applyBorder="1" applyAlignment="1">
      <alignment horizontal="center" vertical="center"/>
    </xf>
    <xf numFmtId="0" fontId="2" fillId="2" borderId="32" xfId="2059" applyFont="1" applyFill="1" applyBorder="1" applyAlignment="1">
      <alignment horizontal="left" vertical="center"/>
    </xf>
    <xf numFmtId="10" fontId="2" fillId="2" borderId="0" xfId="2059" applyNumberFormat="1" applyFont="1" applyFill="1"/>
    <xf numFmtId="0" fontId="1" fillId="2" borderId="0" xfId="1063" applyFont="1" applyFill="1" applyAlignment="1">
      <alignment horizontal="center" vertical="center"/>
    </xf>
    <xf numFmtId="0" fontId="6" fillId="2" borderId="5" xfId="1063" applyFont="1" applyFill="1" applyBorder="1" applyAlignment="1">
      <alignment vertical="center"/>
    </xf>
    <xf numFmtId="41" fontId="6" fillId="2" borderId="6" xfId="1063" applyNumberFormat="1" applyFont="1" applyFill="1" applyBorder="1" applyAlignment="1">
      <alignment horizontal="right" vertical="center"/>
    </xf>
    <xf numFmtId="0" fontId="5" fillId="2" borderId="7" xfId="1063" applyFont="1" applyFill="1" applyBorder="1" applyAlignment="1">
      <alignment vertical="center"/>
    </xf>
    <xf numFmtId="0" fontId="5" fillId="2" borderId="5" xfId="1063" applyFont="1" applyFill="1" applyBorder="1" applyAlignment="1">
      <alignment vertical="center"/>
    </xf>
    <xf numFmtId="41" fontId="5" fillId="2" borderId="6" xfId="1063" applyNumberFormat="1" applyFont="1" applyFill="1" applyBorder="1" applyAlignment="1">
      <alignment horizontal="right" vertical="center"/>
    </xf>
    <xf numFmtId="0" fontId="5" fillId="2" borderId="14" xfId="1063" applyFont="1" applyFill="1" applyBorder="1" applyAlignment="1">
      <alignment vertical="center"/>
    </xf>
    <xf numFmtId="41" fontId="5" fillId="2" borderId="8" xfId="1063" applyNumberFormat="1" applyFont="1" applyFill="1" applyBorder="1" applyAlignment="1">
      <alignment horizontal="right" vertical="center"/>
    </xf>
    <xf numFmtId="0" fontId="5" fillId="2" borderId="15" xfId="1063" applyFont="1" applyFill="1" applyBorder="1" applyAlignment="1">
      <alignment vertical="center"/>
    </xf>
    <xf numFmtId="0" fontId="6" fillId="2" borderId="9" xfId="1063" applyFont="1" applyFill="1" applyBorder="1" applyAlignment="1">
      <alignment vertical="center"/>
    </xf>
    <xf numFmtId="41" fontId="6" fillId="2" borderId="10" xfId="1063" applyNumberFormat="1" applyFont="1" applyFill="1" applyBorder="1" applyAlignment="1">
      <alignment horizontal="right" vertical="center"/>
    </xf>
    <xf numFmtId="0" fontId="5" fillId="2" borderId="12" xfId="1063" applyFont="1" applyFill="1" applyBorder="1" applyAlignment="1">
      <alignment vertical="center"/>
    </xf>
    <xf numFmtId="0" fontId="1" fillId="0" borderId="0" xfId="132" applyFont="1" applyFill="1" applyAlignment="1"/>
    <xf numFmtId="0" fontId="2" fillId="0" borderId="0" xfId="132" applyFont="1" applyFill="1" applyAlignment="1"/>
    <xf numFmtId="0" fontId="2" fillId="0" borderId="0" xfId="132" applyFont="1" applyFill="1" applyAlignment="1">
      <alignment wrapText="1"/>
    </xf>
    <xf numFmtId="0" fontId="2" fillId="0" borderId="0" xfId="132" applyFont="1" applyFill="1" applyBorder="1" applyAlignment="1"/>
    <xf numFmtId="0" fontId="0" fillId="2" borderId="0" xfId="132" applyFont="1" applyFill="1" applyAlignment="1"/>
    <xf numFmtId="0" fontId="0" fillId="0" borderId="0" xfId="132" applyFont="1" applyFill="1" applyAlignment="1"/>
    <xf numFmtId="0" fontId="8" fillId="2" borderId="1" xfId="132" applyFont="1" applyFill="1" applyBorder="1" applyAlignment="1">
      <alignment horizontal="center" vertical="center" wrapText="1"/>
    </xf>
    <xf numFmtId="0" fontId="8" fillId="2" borderId="2" xfId="132" applyFont="1" applyFill="1" applyBorder="1" applyAlignment="1">
      <alignment horizontal="center" vertical="center" wrapText="1"/>
    </xf>
    <xf numFmtId="0" fontId="8" fillId="2" borderId="4" xfId="132" applyFont="1" applyFill="1" applyBorder="1" applyAlignment="1">
      <alignment horizontal="center" vertical="center" wrapText="1"/>
    </xf>
    <xf numFmtId="0" fontId="2" fillId="2" borderId="7" xfId="132" applyFont="1" applyFill="1" applyBorder="1" applyAlignment="1">
      <alignment vertical="center"/>
    </xf>
    <xf numFmtId="189" fontId="2" fillId="2" borderId="7" xfId="132" applyNumberFormat="1" applyFont="1" applyFill="1" applyBorder="1" applyAlignment="1">
      <alignment vertical="center"/>
    </xf>
    <xf numFmtId="0" fontId="8" fillId="2" borderId="6" xfId="132" applyFont="1" applyFill="1" applyBorder="1" applyAlignment="1">
      <alignment vertical="center"/>
    </xf>
    <xf numFmtId="189" fontId="8" fillId="2" borderId="7" xfId="132" applyNumberFormat="1" applyFont="1" applyFill="1" applyBorder="1" applyAlignment="1">
      <alignment vertical="center"/>
    </xf>
    <xf numFmtId="0" fontId="2" fillId="2" borderId="16" xfId="132" applyFont="1" applyFill="1" applyBorder="1" applyAlignment="1">
      <alignment vertical="center"/>
    </xf>
    <xf numFmtId="189" fontId="2" fillId="2" borderId="14" xfId="132" applyNumberFormat="1" applyFont="1" applyFill="1" applyBorder="1" applyAlignment="1">
      <alignment vertical="center"/>
    </xf>
    <xf numFmtId="0" fontId="8" fillId="2" borderId="10" xfId="132" applyFont="1" applyFill="1" applyBorder="1" applyAlignment="1">
      <alignment vertical="center"/>
    </xf>
    <xf numFmtId="189" fontId="8" fillId="2" borderId="12" xfId="132" applyNumberFormat="1" applyFont="1" applyFill="1" applyBorder="1" applyAlignment="1">
      <alignment vertical="center"/>
    </xf>
    <xf numFmtId="0" fontId="8" fillId="2" borderId="7" xfId="132" applyFont="1" applyFill="1" applyBorder="1" applyAlignment="1">
      <alignment vertical="center"/>
    </xf>
    <xf numFmtId="0" fontId="2" fillId="2" borderId="5" xfId="132" applyFont="1" applyFill="1" applyBorder="1" applyAlignment="1">
      <alignment horizontal="left" vertical="center"/>
    </xf>
    <xf numFmtId="0" fontId="8" fillId="2" borderId="12" xfId="132" applyFont="1" applyFill="1" applyBorder="1" applyAlignment="1">
      <alignment vertical="center"/>
    </xf>
    <xf numFmtId="0" fontId="1" fillId="0" borderId="0" xfId="2054" applyFont="1">
      <alignment vertical="center"/>
    </xf>
    <xf numFmtId="0" fontId="2" fillId="0" borderId="0" xfId="2054" applyFont="1">
      <alignment vertical="center"/>
    </xf>
    <xf numFmtId="0" fontId="12" fillId="2" borderId="0" xfId="2054" applyFont="1" applyFill="1">
      <alignment vertical="center"/>
    </xf>
    <xf numFmtId="0" fontId="12" fillId="0" borderId="0" xfId="2054" applyFont="1">
      <alignment vertical="center"/>
    </xf>
    <xf numFmtId="0" fontId="1" fillId="2" borderId="0" xfId="2054" applyFont="1" applyFill="1" applyAlignment="1">
      <alignment horizontal="center" vertical="center"/>
    </xf>
    <xf numFmtId="0" fontId="1" fillId="2" borderId="0" xfId="2054" applyFont="1" applyFill="1">
      <alignment vertical="center"/>
    </xf>
    <xf numFmtId="0" fontId="2" fillId="2" borderId="0" xfId="2054" applyFont="1" applyFill="1">
      <alignment vertical="center"/>
    </xf>
    <xf numFmtId="0" fontId="8" fillId="2" borderId="2" xfId="1772" applyFont="1" applyFill="1" applyBorder="1" applyAlignment="1">
      <alignment horizontal="center" vertical="center" wrapText="1"/>
    </xf>
    <xf numFmtId="189" fontId="8" fillId="2" borderId="2" xfId="2054" applyNumberFormat="1" applyFont="1" applyFill="1" applyBorder="1" applyAlignment="1">
      <alignment horizontal="center" vertical="center" wrapText="1"/>
    </xf>
    <xf numFmtId="184" fontId="2" fillId="2" borderId="6" xfId="1063" applyNumberFormat="1" applyFont="1" applyFill="1" applyBorder="1">
      <alignment vertical="center"/>
    </xf>
    <xf numFmtId="183" fontId="8" fillId="2" borderId="6" xfId="1" applyNumberFormat="1" applyFont="1" applyFill="1" applyBorder="1" applyAlignment="1">
      <alignment horizontal="center" vertical="center"/>
    </xf>
    <xf numFmtId="43" fontId="8" fillId="2" borderId="7" xfId="1" applyFont="1" applyFill="1" applyBorder="1" applyAlignment="1">
      <alignment horizontal="center" vertical="center"/>
    </xf>
    <xf numFmtId="0" fontId="8" fillId="2" borderId="9" xfId="2054" applyFont="1" applyFill="1" applyBorder="1" applyAlignment="1">
      <alignment horizontal="center" vertical="center"/>
    </xf>
    <xf numFmtId="0" fontId="2" fillId="2" borderId="0" xfId="2058" applyFont="1" applyFill="1" applyBorder="1" applyAlignment="1">
      <alignment horizontal="left" vertical="center" wrapText="1"/>
    </xf>
    <xf numFmtId="183" fontId="2" fillId="2" borderId="0" xfId="2054" applyNumberFormat="1" applyFont="1" applyFill="1">
      <alignment vertical="center"/>
    </xf>
    <xf numFmtId="0" fontId="1" fillId="0" borderId="0" xfId="2055" applyFont="1"/>
    <xf numFmtId="0" fontId="2" fillId="0" borderId="0" xfId="2055" applyFont="1"/>
    <xf numFmtId="0" fontId="12" fillId="2" borderId="0" xfId="2055" applyFont="1" applyFill="1"/>
    <xf numFmtId="0" fontId="12" fillId="0" borderId="0" xfId="2055" applyFont="1"/>
    <xf numFmtId="0" fontId="1" fillId="2" borderId="0" xfId="2055" applyFont="1" applyFill="1" applyBorder="1" applyAlignment="1">
      <alignment horizontal="center" vertical="center"/>
    </xf>
    <xf numFmtId="0" fontId="1" fillId="2" borderId="0" xfId="2055" applyFont="1" applyFill="1"/>
    <xf numFmtId="0" fontId="2" fillId="2" borderId="0" xfId="2055" applyFont="1" applyFill="1" applyBorder="1" applyAlignment="1">
      <alignment horizontal="center" vertical="top"/>
    </xf>
    <xf numFmtId="0" fontId="2" fillId="2" borderId="0" xfId="2055" applyFont="1" applyFill="1" applyBorder="1" applyAlignment="1">
      <alignment horizontal="right" vertical="center" wrapText="1"/>
    </xf>
    <xf numFmtId="0" fontId="2" fillId="2" borderId="0" xfId="2055" applyFont="1" applyFill="1"/>
    <xf numFmtId="0" fontId="8" fillId="2" borderId="1" xfId="1810" applyFont="1" applyFill="1" applyBorder="1" applyAlignment="1">
      <alignment horizontal="center" vertical="center"/>
    </xf>
    <xf numFmtId="0" fontId="8" fillId="2" borderId="2" xfId="2059" applyFont="1" applyFill="1" applyBorder="1" applyAlignment="1">
      <alignment horizontal="center" vertical="center" wrapText="1"/>
    </xf>
    <xf numFmtId="49" fontId="8" fillId="2" borderId="2" xfId="2059" applyNumberFormat="1" applyFont="1" applyFill="1" applyBorder="1" applyAlignment="1">
      <alignment horizontal="center" vertical="center" wrapText="1"/>
    </xf>
    <xf numFmtId="49" fontId="8" fillId="2" borderId="4" xfId="2059" applyNumberFormat="1" applyFont="1" applyFill="1" applyBorder="1" applyAlignment="1">
      <alignment horizontal="center" vertical="center" wrapText="1"/>
    </xf>
    <xf numFmtId="183" fontId="2" fillId="2" borderId="6" xfId="1" applyNumberFormat="1" applyFont="1" applyFill="1" applyBorder="1" applyAlignment="1">
      <alignment horizontal="right" vertical="center"/>
    </xf>
    <xf numFmtId="41" fontId="8" fillId="2" borderId="6" xfId="1" applyNumberFormat="1" applyFont="1" applyFill="1" applyBorder="1" applyAlignment="1">
      <alignment horizontal="center" vertical="center"/>
    </xf>
    <xf numFmtId="43" fontId="8" fillId="2" borderId="6" xfId="1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horizontal="center" vertical="center" wrapText="1"/>
    </xf>
    <xf numFmtId="0" fontId="8" fillId="2" borderId="9" xfId="2057" applyFont="1" applyFill="1" applyBorder="1" applyAlignment="1">
      <alignment horizontal="center" vertical="center"/>
    </xf>
    <xf numFmtId="183" fontId="8" fillId="2" borderId="10" xfId="1" applyNumberFormat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 wrapText="1"/>
    </xf>
    <xf numFmtId="0" fontId="2" fillId="2" borderId="0" xfId="2055" applyFont="1" applyFill="1" applyAlignment="1">
      <alignment horizontal="center" vertical="center"/>
    </xf>
    <xf numFmtId="0" fontId="2" fillId="2" borderId="0" xfId="1810" applyFont="1" applyFill="1" applyBorder="1" applyAlignment="1">
      <alignment vertical="center" wrapText="1"/>
    </xf>
    <xf numFmtId="183" fontId="2" fillId="2" borderId="0" xfId="2055" applyNumberFormat="1" applyFont="1" applyFill="1"/>
    <xf numFmtId="0" fontId="1" fillId="2" borderId="0" xfId="0" applyFont="1" applyFill="1" applyAlignment="1">
      <alignment horizontal="center" vertical="center"/>
    </xf>
    <xf numFmtId="187" fontId="2" fillId="2" borderId="0" xfId="0" applyNumberFormat="1" applyFont="1" applyFill="1" applyAlignment="1">
      <alignment vertical="center"/>
    </xf>
    <xf numFmtId="0" fontId="8" fillId="2" borderId="1" xfId="491" applyNumberFormat="1" applyFont="1" applyFill="1" applyBorder="1" applyAlignment="1">
      <alignment horizontal="center" vertical="center"/>
    </xf>
    <xf numFmtId="0" fontId="8" fillId="2" borderId="2" xfId="491" applyNumberFormat="1" applyFont="1" applyFill="1" applyBorder="1" applyAlignment="1">
      <alignment horizontal="center" vertical="center"/>
    </xf>
    <xf numFmtId="0" fontId="8" fillId="2" borderId="4" xfId="491" applyNumberFormat="1" applyFont="1" applyFill="1" applyBorder="1" applyAlignment="1">
      <alignment horizontal="center" vertical="center"/>
    </xf>
    <xf numFmtId="0" fontId="8" fillId="2" borderId="5" xfId="491" applyFont="1" applyFill="1" applyBorder="1" applyAlignment="1">
      <alignment horizontal="center" vertical="center"/>
    </xf>
    <xf numFmtId="0" fontId="8" fillId="2" borderId="6" xfId="2059" applyFont="1" applyFill="1" applyBorder="1" applyAlignment="1">
      <alignment horizontal="center" vertical="center" wrapText="1"/>
    </xf>
    <xf numFmtId="0" fontId="8" fillId="2" borderId="7" xfId="2059" applyFont="1" applyFill="1" applyBorder="1" applyAlignment="1">
      <alignment horizontal="center" vertical="center" wrapText="1"/>
    </xf>
    <xf numFmtId="1" fontId="2" fillId="2" borderId="5" xfId="1925" applyNumberFormat="1" applyFont="1" applyFill="1" applyBorder="1" applyAlignment="1" applyProtection="1">
      <alignment vertical="center" wrapText="1"/>
      <protection locked="0"/>
    </xf>
    <xf numFmtId="0" fontId="2" fillId="2" borderId="6" xfId="1925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2" borderId="6" xfId="1925" applyFont="1" applyFill="1" applyBorder="1" applyAlignment="1">
      <alignment vertical="center"/>
    </xf>
    <xf numFmtId="3" fontId="2" fillId="2" borderId="6" xfId="0" applyNumberFormat="1" applyFont="1" applyFill="1" applyBorder="1" applyAlignment="1" applyProtection="1">
      <alignment horizontal="left" vertical="center"/>
    </xf>
    <xf numFmtId="183" fontId="2" fillId="6" borderId="7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8" fillId="2" borderId="9" xfId="1925" applyFont="1" applyFill="1" applyBorder="1" applyAlignment="1">
      <alignment horizontal="center" vertical="center" wrapText="1"/>
    </xf>
    <xf numFmtId="0" fontId="8" fillId="2" borderId="10" xfId="1925" applyFont="1" applyFill="1" applyBorder="1" applyAlignment="1">
      <alignment horizontal="center" vertical="center" wrapText="1"/>
    </xf>
    <xf numFmtId="183" fontId="8" fillId="2" borderId="12" xfId="1" applyNumberFormat="1" applyFont="1" applyFill="1" applyBorder="1" applyAlignment="1">
      <alignment horizontal="center" vertical="center"/>
    </xf>
    <xf numFmtId="188" fontId="2" fillId="2" borderId="0" xfId="0" applyNumberFormat="1" applyFont="1" applyFill="1"/>
    <xf numFmtId="0" fontId="12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" fillId="0" borderId="0" xfId="1810" applyFont="1" applyFill="1" applyAlignment="1">
      <alignment horizontal="center" vertical="center"/>
    </xf>
    <xf numFmtId="0" fontId="18" fillId="2" borderId="0" xfId="1810" applyFont="1" applyFill="1" applyAlignment="1">
      <alignment horizontal="center" vertical="center"/>
    </xf>
    <xf numFmtId="0" fontId="1" fillId="0" borderId="0" xfId="181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9" fillId="2" borderId="2" xfId="2059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" fillId="2" borderId="5" xfId="2056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center" vertical="center"/>
    </xf>
    <xf numFmtId="41" fontId="15" fillId="2" borderId="6" xfId="1" applyNumberFormat="1" applyFont="1" applyFill="1" applyBorder="1" applyAlignment="1" applyProtection="1">
      <alignment horizontal="right" vertical="center"/>
    </xf>
    <xf numFmtId="43" fontId="2" fillId="2" borderId="7" xfId="1" applyNumberFormat="1" applyFont="1" applyFill="1" applyBorder="1" applyAlignment="1">
      <alignment horizontal="right" vertical="center"/>
    </xf>
    <xf numFmtId="183" fontId="2" fillId="0" borderId="19" xfId="1" applyNumberFormat="1" applyFont="1" applyFill="1" applyBorder="1" applyAlignment="1">
      <alignment horizontal="center" vertical="center"/>
    </xf>
    <xf numFmtId="41" fontId="2" fillId="2" borderId="0" xfId="0" applyNumberFormat="1" applyFont="1" applyFill="1" applyAlignment="1">
      <alignment vertical="center"/>
    </xf>
    <xf numFmtId="41" fontId="2" fillId="0" borderId="6" xfId="1" applyNumberFormat="1" applyFont="1" applyFill="1" applyBorder="1" applyAlignment="1" applyProtection="1">
      <alignment horizontal="right" vertical="center"/>
    </xf>
    <xf numFmtId="0" fontId="2" fillId="2" borderId="5" xfId="1307" applyFont="1" applyFill="1" applyBorder="1" applyAlignment="1">
      <alignment horizontal="left" vertical="center"/>
    </xf>
    <xf numFmtId="0" fontId="2" fillId="2" borderId="6" xfId="2056" applyFont="1" applyFill="1" applyBorder="1" applyAlignment="1" applyProtection="1">
      <alignment horizontal="center" vertical="center"/>
      <protection locked="0"/>
    </xf>
    <xf numFmtId="43" fontId="15" fillId="2" borderId="6" xfId="1" applyNumberFormat="1" applyFont="1" applyFill="1" applyBorder="1" applyAlignment="1" applyProtection="1">
      <alignment horizontal="right" vertical="center"/>
    </xf>
    <xf numFmtId="183" fontId="2" fillId="0" borderId="21" xfId="1" applyNumberFormat="1" applyFont="1" applyFill="1" applyBorder="1" applyAlignment="1">
      <alignment horizontal="center" vertical="center"/>
    </xf>
    <xf numFmtId="0" fontId="8" fillId="2" borderId="6" xfId="90" applyFont="1" applyFill="1" applyBorder="1" applyAlignment="1">
      <alignment horizontal="center" vertical="center" wrapText="1"/>
    </xf>
    <xf numFmtId="41" fontId="8" fillId="0" borderId="6" xfId="1" applyNumberFormat="1" applyFont="1" applyFill="1" applyBorder="1" applyAlignment="1">
      <alignment horizontal="right" vertical="center"/>
    </xf>
    <xf numFmtId="41" fontId="19" fillId="0" borderId="6" xfId="1" applyNumberFormat="1" applyFont="1" applyFill="1" applyBorder="1" applyAlignment="1">
      <alignment horizontal="right" vertical="center"/>
    </xf>
    <xf numFmtId="43" fontId="8" fillId="2" borderId="7" xfId="1" applyNumberFormat="1" applyFont="1" applyFill="1" applyBorder="1" applyAlignment="1">
      <alignment horizontal="right" vertical="center"/>
    </xf>
    <xf numFmtId="0" fontId="2" fillId="2" borderId="6" xfId="90" applyFont="1" applyFill="1" applyBorder="1" applyAlignment="1">
      <alignment horizontal="center" vertical="center" wrapText="1"/>
    </xf>
    <xf numFmtId="41" fontId="2" fillId="0" borderId="6" xfId="1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41" fontId="8" fillId="0" borderId="10" xfId="1" applyNumberFormat="1" applyFont="1" applyFill="1" applyBorder="1" applyAlignment="1">
      <alignment horizontal="right" vertical="center"/>
    </xf>
    <xf numFmtId="41" fontId="19" fillId="0" borderId="10" xfId="1" applyNumberFormat="1" applyFont="1" applyFill="1" applyBorder="1" applyAlignment="1">
      <alignment horizontal="right" vertical="center"/>
    </xf>
    <xf numFmtId="43" fontId="8" fillId="2" borderId="12" xfId="1" applyNumberFormat="1" applyFont="1" applyFill="1" applyBorder="1" applyAlignment="1">
      <alignment horizontal="right" vertical="center"/>
    </xf>
    <xf numFmtId="183" fontId="2" fillId="0" borderId="22" xfId="1" applyNumberFormat="1" applyFont="1" applyFill="1" applyBorder="1" applyAlignment="1">
      <alignment horizontal="center" vertical="center"/>
    </xf>
    <xf numFmtId="0" fontId="2" fillId="2" borderId="0" xfId="794" applyFont="1" applyFill="1" applyBorder="1" applyAlignment="1">
      <alignment wrapText="1"/>
    </xf>
    <xf numFmtId="0" fontId="2" fillId="2" borderId="0" xfId="794" applyFont="1" applyFill="1" applyBorder="1" applyAlignment="1">
      <alignment horizontal="center" wrapText="1"/>
    </xf>
    <xf numFmtId="0" fontId="2" fillId="0" borderId="0" xfId="794" applyFont="1" applyFill="1" applyBorder="1" applyAlignment="1">
      <alignment wrapText="1"/>
    </xf>
    <xf numFmtId="0" fontId="15" fillId="2" borderId="0" xfId="794" applyFont="1" applyFill="1" applyBorder="1" applyAlignment="1">
      <alignment wrapText="1"/>
    </xf>
    <xf numFmtId="188" fontId="2" fillId="2" borderId="0" xfId="0" applyNumberFormat="1" applyFont="1" applyFill="1" applyAlignment="1">
      <alignment vertical="center"/>
    </xf>
    <xf numFmtId="43" fontId="2" fillId="2" borderId="6" xfId="1" applyNumberFormat="1" applyFont="1" applyFill="1" applyBorder="1" applyAlignment="1" applyProtection="1">
      <alignment horizontal="right" vertical="center"/>
    </xf>
    <xf numFmtId="0" fontId="1" fillId="0" borderId="0" xfId="1810" applyFont="1"/>
    <xf numFmtId="0" fontId="2" fillId="0" borderId="0" xfId="1810" applyFont="1"/>
    <xf numFmtId="0" fontId="12" fillId="2" borderId="0" xfId="1810" applyFont="1" applyFill="1"/>
    <xf numFmtId="41" fontId="12" fillId="2" borderId="0" xfId="1810" applyNumberFormat="1" applyFont="1" applyFill="1"/>
    <xf numFmtId="0" fontId="12" fillId="0" borderId="0" xfId="1810" applyFont="1"/>
    <xf numFmtId="0" fontId="1" fillId="2" borderId="0" xfId="1810" applyFont="1" applyFill="1" applyAlignment="1">
      <alignment horizontal="center"/>
    </xf>
    <xf numFmtId="0" fontId="1" fillId="2" borderId="0" xfId="1810" applyFont="1" applyFill="1"/>
    <xf numFmtId="41" fontId="2" fillId="2" borderId="0" xfId="1810" applyNumberFormat="1" applyFont="1" applyFill="1"/>
    <xf numFmtId="41" fontId="8" fillId="2" borderId="2" xfId="2059" applyNumberFormat="1" applyFont="1" applyFill="1" applyBorder="1" applyAlignment="1">
      <alignment horizontal="center" vertical="center" wrapText="1"/>
    </xf>
    <xf numFmtId="0" fontId="2" fillId="7" borderId="0" xfId="1810" applyFont="1" applyFill="1" applyAlignment="1">
      <alignment wrapText="1"/>
    </xf>
    <xf numFmtId="43" fontId="2" fillId="2" borderId="6" xfId="1" applyNumberFormat="1" applyFont="1" applyFill="1" applyBorder="1" applyAlignment="1">
      <alignment horizontal="center" vertical="center"/>
    </xf>
    <xf numFmtId="43" fontId="2" fillId="2" borderId="7" xfId="1" applyNumberFormat="1" applyFont="1" applyFill="1" applyBorder="1" applyAlignment="1">
      <alignment horizontal="center" vertical="center"/>
    </xf>
    <xf numFmtId="41" fontId="2" fillId="2" borderId="19" xfId="1810" applyNumberFormat="1" applyFont="1" applyFill="1" applyBorder="1" applyAlignment="1">
      <alignment vertical="center"/>
    </xf>
    <xf numFmtId="41" fontId="2" fillId="2" borderId="19" xfId="0" applyNumberFormat="1" applyFont="1" applyFill="1" applyBorder="1" applyAlignment="1" applyProtection="1">
      <alignment horizontal="center" vertical="center"/>
    </xf>
    <xf numFmtId="43" fontId="8" fillId="2" borderId="6" xfId="1" applyNumberFormat="1" applyFont="1" applyFill="1" applyBorder="1" applyAlignment="1">
      <alignment horizontal="center" vertical="center"/>
    </xf>
    <xf numFmtId="43" fontId="8" fillId="2" borderId="7" xfId="1" applyNumberFormat="1" applyFont="1" applyFill="1" applyBorder="1" applyAlignment="1">
      <alignment horizontal="center" vertical="center"/>
    </xf>
    <xf numFmtId="41" fontId="2" fillId="2" borderId="19" xfId="1" applyNumberFormat="1" applyFont="1" applyFill="1" applyBorder="1" applyAlignment="1">
      <alignment horizontal="center" vertical="center"/>
    </xf>
    <xf numFmtId="41" fontId="2" fillId="2" borderId="6" xfId="2127" applyNumberFormat="1" applyFont="1" applyFill="1" applyBorder="1" applyAlignment="1" applyProtection="1">
      <alignment horizontal="right" vertical="center"/>
      <protection locked="0"/>
    </xf>
    <xf numFmtId="43" fontId="2" fillId="2" borderId="28" xfId="1" applyNumberFormat="1" applyFont="1" applyFill="1" applyBorder="1" applyAlignment="1">
      <alignment horizontal="center" vertical="center"/>
    </xf>
    <xf numFmtId="41" fontId="20" fillId="0" borderId="6" xfId="317" applyNumberFormat="1" applyFont="1" applyFill="1" applyBorder="1" applyAlignment="1" applyProtection="1">
      <alignment horizontal="right" vertical="center"/>
      <protection locked="0"/>
    </xf>
    <xf numFmtId="41" fontId="2" fillId="2" borderId="28" xfId="2127" applyNumberFormat="1" applyFont="1" applyFill="1" applyBorder="1" applyAlignment="1" applyProtection="1">
      <alignment horizontal="right" vertical="center"/>
      <protection locked="0"/>
    </xf>
    <xf numFmtId="43" fontId="8" fillId="2" borderId="10" xfId="1" applyNumberFormat="1" applyFont="1" applyFill="1" applyBorder="1" applyAlignment="1">
      <alignment horizontal="center" vertical="center"/>
    </xf>
    <xf numFmtId="43" fontId="8" fillId="2" borderId="12" xfId="1" applyNumberFormat="1" applyFont="1" applyFill="1" applyBorder="1" applyAlignment="1">
      <alignment horizontal="center" vertical="center"/>
    </xf>
    <xf numFmtId="43" fontId="2" fillId="2" borderId="31" xfId="1" applyNumberFormat="1" applyFont="1" applyFill="1" applyBorder="1" applyAlignment="1">
      <alignment horizontal="center" vertical="center"/>
    </xf>
    <xf numFmtId="43" fontId="2" fillId="2" borderId="15" xfId="1" applyNumberFormat="1" applyFont="1" applyFill="1" applyBorder="1" applyAlignment="1">
      <alignment horizontal="center" vertical="center"/>
    </xf>
    <xf numFmtId="43" fontId="2" fillId="2" borderId="10" xfId="1" applyNumberFormat="1" applyFont="1" applyFill="1" applyBorder="1" applyAlignment="1">
      <alignment horizontal="center" vertical="center"/>
    </xf>
    <xf numFmtId="43" fontId="2" fillId="2" borderId="12" xfId="1" applyNumberFormat="1" applyFont="1" applyFill="1" applyBorder="1" applyAlignment="1">
      <alignment horizontal="center" vertical="center"/>
    </xf>
  </cellXfs>
  <cellStyles count="224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4 2 2 3" xfId="49"/>
    <cellStyle name="常规 4 2 2 5 3" xfId="50"/>
    <cellStyle name="20% - 强调文字颜色 1 2" xfId="51"/>
    <cellStyle name="常规 3 2 2 2 4 3" xfId="52"/>
    <cellStyle name="强调文字颜色 2 3 2" xfId="53"/>
    <cellStyle name="常规 2 2 2 5 3 2" xfId="54"/>
    <cellStyle name="常规 2 5 2 4 3" xfId="55"/>
    <cellStyle name="常规 2 2 4" xfId="56"/>
    <cellStyle name="常规 2 2 3 4 2 3" xfId="57"/>
    <cellStyle name="常规 2 3 3 2 2 2 2" xfId="58"/>
    <cellStyle name="40% - 强调文字颜色 1 2 4 2" xfId="59"/>
    <cellStyle name="常规 3 4 3" xfId="60"/>
    <cellStyle name="20% - 强调文字颜色 6 2 3_2017年人大参阅资料（代表大会-定）1.14" xfId="61"/>
    <cellStyle name="常规 3_长沙" xfId="62"/>
    <cellStyle name="常规 7 3" xfId="63"/>
    <cellStyle name="40% - 强调文字颜色 4 3 4" xfId="64"/>
    <cellStyle name="40% - 强调文字颜色 1 2_2017年人大参阅资料（代表大会-定）1.14" xfId="65"/>
    <cellStyle name="常规 12 2 3" xfId="66"/>
    <cellStyle name="常规 3 6 3" xfId="67"/>
    <cellStyle name="60% - 强调文字颜色 6 3 2" xfId="68"/>
    <cellStyle name="常规 10 2 2 3" xfId="69"/>
    <cellStyle name="常规 2 2 2 2 2 2 2 2 2 2" xfId="70"/>
    <cellStyle name="常规 3 3 2 4" xfId="71"/>
    <cellStyle name="常规 3 2 2 3 4 2 3" xfId="72"/>
    <cellStyle name="60% - 强调文字颜色 2 3" xfId="73"/>
    <cellStyle name="常规 2 3 5 2 2" xfId="74"/>
    <cellStyle name="20% - 强调文字颜色 4 5" xfId="75"/>
    <cellStyle name="常规 3 3 8" xfId="76"/>
    <cellStyle name="常规 12 2 2" xfId="77"/>
    <cellStyle name="常规 3 2 2 4 2 2 2 2" xfId="78"/>
    <cellStyle name="货币[0] 3" xfId="79"/>
    <cellStyle name="常规 4 2 2 3" xfId="80"/>
    <cellStyle name="常规 4 4 3" xfId="81"/>
    <cellStyle name="常规 6 5" xfId="82"/>
    <cellStyle name="60% - 强调文字颜色 2 2 2" xfId="83"/>
    <cellStyle name="强调文字颜色 1 2 3" xfId="84"/>
    <cellStyle name="常规 2 2 2 4 2 3" xfId="85"/>
    <cellStyle name="常规 2 4 3 3 2 2" xfId="86"/>
    <cellStyle name="常规 8 2 3 3" xfId="87"/>
    <cellStyle name="好_表一 1 3" xfId="88"/>
    <cellStyle name="20% - 强调文字颜色 5 3 3" xfId="89"/>
    <cellStyle name="常规_Book1_大财经委人大执行07预算08" xfId="90"/>
    <cellStyle name="常规 8 2 3 4" xfId="91"/>
    <cellStyle name="常规 2 2 2 4 2 3 2" xfId="92"/>
    <cellStyle name="0,0_x000d__x000a_NA_x000d__x000a_" xfId="93"/>
    <cellStyle name="货币[0] 2" xfId="94"/>
    <cellStyle name="常规 2 2 2 4 2 3 3" xfId="95"/>
    <cellStyle name="60% - 强调文字颜色 4 2 4 2" xfId="96"/>
    <cellStyle name="千位分隔 3 2 2 2 2" xfId="97"/>
    <cellStyle name="常规 12 2 4" xfId="98"/>
    <cellStyle name="常规 2 2 2 2 2 3" xfId="99"/>
    <cellStyle name="40% - 强调文字颜色 3 3 3" xfId="100"/>
    <cellStyle name="常规 26" xfId="101"/>
    <cellStyle name="常规 31" xfId="102"/>
    <cellStyle name="链接单元格 3_2017年人大参阅资料（代表大会-定）1.14" xfId="103"/>
    <cellStyle name="40% - 强调文字颜色 4 2" xfId="104"/>
    <cellStyle name="常规 13 5" xfId="105"/>
    <cellStyle name="千位分隔 3 4 2" xfId="106"/>
    <cellStyle name="标题 4 2 4 2" xfId="107"/>
    <cellStyle name="常规 2 2 2 3 3 3 2 2" xfId="108"/>
    <cellStyle name="常规 2 2 2 5" xfId="109"/>
    <cellStyle name="表标题 2 2" xfId="110"/>
    <cellStyle name="40% - 强调文字颜色 6 5" xfId="111"/>
    <cellStyle name="60% - 强调文字颜色 4 2 3" xfId="112"/>
    <cellStyle name="40% - 强调文字颜色 3 2 4_2017年人大参阅资料（代表大会-定）1.14" xfId="113"/>
    <cellStyle name="差 2 3 2" xfId="114"/>
    <cellStyle name="常规 11 7 2 2" xfId="115"/>
    <cellStyle name="强调文字颜色 2 2 4 2" xfId="116"/>
    <cellStyle name="20% - 强调文字颜色 3 3" xfId="117"/>
    <cellStyle name="常规 3 2 3 5 2 2 2" xfId="118"/>
    <cellStyle name="常规 3 2 6" xfId="119"/>
    <cellStyle name="好_大通湖" xfId="120"/>
    <cellStyle name="常规 2 2 2 4" xfId="121"/>
    <cellStyle name="链接单元格 3" xfId="122"/>
    <cellStyle name="常规 11 3 5" xfId="123"/>
    <cellStyle name="常规 2 6 8" xfId="124"/>
    <cellStyle name="40% - 强调文字颜色 4 3 2" xfId="125"/>
    <cellStyle name="常规 11 4 2 4" xfId="126"/>
    <cellStyle name="常规 3 2 2 2 4 2" xfId="127"/>
    <cellStyle name="_邵阳" xfId="128"/>
    <cellStyle name="常规 2 6 9" xfId="129"/>
    <cellStyle name="40% - 强调文字颜色 4 3 3" xfId="130"/>
    <cellStyle name="千位分隔 2 6 2" xfId="131"/>
    <cellStyle name="常规 10_长沙" xfId="132"/>
    <cellStyle name="常规 2 2 2 6" xfId="133"/>
    <cellStyle name="千位分隔 2 2 4 2" xfId="134"/>
    <cellStyle name="常规 10 3 3 2" xfId="135"/>
    <cellStyle name="常规 2 2 2 7" xfId="136"/>
    <cellStyle name="千位分隔 2 2 4 3" xfId="137"/>
    <cellStyle name="常规 3 8 2" xfId="138"/>
    <cellStyle name="常规 11 10" xfId="139"/>
    <cellStyle name="40% - 强调文字颜色 3 2_2017年人大参阅资料（代表大会-定）1.14" xfId="140"/>
    <cellStyle name="常规 3 8 3" xfId="141"/>
    <cellStyle name="常规 2 2 2 8" xfId="142"/>
    <cellStyle name="千位分隔 3 2 2 2 3" xfId="143"/>
    <cellStyle name="常规 12 2 5" xfId="144"/>
    <cellStyle name="标题 1 4 2" xfId="145"/>
    <cellStyle name="标题 2 3_2017年人大参阅资料（代表大会-定）1.14" xfId="146"/>
    <cellStyle name="常规 10_2017年人大参阅资料（代表大会-定）1.14" xfId="147"/>
    <cellStyle name="常规 2 2 3 6 2" xfId="148"/>
    <cellStyle name="常规 2 2 3 2 2 2 2" xfId="149"/>
    <cellStyle name="千位分隔 2 2 5 2 2" xfId="150"/>
    <cellStyle name="常规 3 8 4" xfId="151"/>
    <cellStyle name="常规 2 2 2 9" xfId="152"/>
    <cellStyle name="20% - 强调文字颜色 3 3 2" xfId="153"/>
    <cellStyle name="常规 3 2 6 2" xfId="154"/>
    <cellStyle name="常规 2 2 2 2 3 2 2" xfId="155"/>
    <cellStyle name="差_表一 1 3 2" xfId="156"/>
    <cellStyle name="常规 2 4 5 2 2" xfId="157"/>
    <cellStyle name="常规 2 2 2 3 2 2 6 2 2" xfId="158"/>
    <cellStyle name="_2015年市本级财力测算(12.11)" xfId="159"/>
    <cellStyle name="常规 2 2 2 3 2 2 2 2 2" xfId="160"/>
    <cellStyle name="常规 7 3 3 2" xfId="161"/>
    <cellStyle name="千位分隔 3 2" xfId="162"/>
    <cellStyle name="标题 4 2 2" xfId="163"/>
    <cellStyle name="常规 3 2 3 4 3" xfId="164"/>
    <cellStyle name="常规 2 2 2 3 4 2" xfId="165"/>
    <cellStyle name="_ET_STYLE_NoName_00_" xfId="166"/>
    <cellStyle name="常规 29 4" xfId="167"/>
    <cellStyle name="注释 3" xfId="168"/>
    <cellStyle name="60% - 强调文字颜色 2 3 3" xfId="169"/>
    <cellStyle name="常规 7 4 2 4" xfId="170"/>
    <cellStyle name="常规 6 3" xfId="171"/>
    <cellStyle name="常规 2 2 2 3 4 2 2" xfId="172"/>
    <cellStyle name="_ET_STYLE_NoName_00_ 2" xfId="173"/>
    <cellStyle name="常规 29 4 2" xfId="174"/>
    <cellStyle name="60% - 强调文字颜色 5 3_2017年人大参阅资料（代表大会-定）1.14" xfId="175"/>
    <cellStyle name="常规 11 5" xfId="176"/>
    <cellStyle name="20% - 强调文字颜色 1 2 3" xfId="177"/>
    <cellStyle name="40% - 强调文字颜色 2 2" xfId="178"/>
    <cellStyle name="常规 2 3 2 4" xfId="179"/>
    <cellStyle name="常规 2 2 2 5 2 2 2" xfId="180"/>
    <cellStyle name="20% - 强调文字颜色 1 3" xfId="181"/>
    <cellStyle name="20% - 强调文字颜色 1 2 4 2" xfId="182"/>
    <cellStyle name="常规 11 6 2" xfId="183"/>
    <cellStyle name="常规 2 2 5 2 3" xfId="184"/>
    <cellStyle name="40% - 强调文字颜色 2 3 2" xfId="185"/>
    <cellStyle name="常规 11 2 2 4" xfId="186"/>
    <cellStyle name="常规 2 3 2 5 2" xfId="187"/>
    <cellStyle name="常规 11 4" xfId="188"/>
    <cellStyle name="20% - 强调文字颜色 1 2 2" xfId="189"/>
    <cellStyle name="常规 2 2 2 2 2 5 3" xfId="190"/>
    <cellStyle name="常规 11 6" xfId="191"/>
    <cellStyle name="20% - 强调文字颜色 1 2 4" xfId="192"/>
    <cellStyle name="40% - 强调文字颜色 2 3" xfId="193"/>
    <cellStyle name="常规 2 3 2 5" xfId="194"/>
    <cellStyle name="常规 11" xfId="195"/>
    <cellStyle name="标题 2 3 2" xfId="196"/>
    <cellStyle name="20% - 强调文字颜色 1 2 4_2017年人大参阅资料（代表大会-定）1.14" xfId="197"/>
    <cellStyle name="常规 10 10" xfId="198"/>
    <cellStyle name="40% - 强调文字颜色 2 3_2017年人大参阅资料（代表大会-定）1.14" xfId="199"/>
    <cellStyle name="常规 16 3" xfId="200"/>
    <cellStyle name="标题 3 2 4 2" xfId="201"/>
    <cellStyle name="常规 2 2 2 3 2 3 2 2" xfId="202"/>
    <cellStyle name="20% - 强调文字颜色 1 2_2017年人大参阅资料（代表大会-定）1.14" xfId="203"/>
    <cellStyle name="常规 12 4" xfId="204"/>
    <cellStyle name="常规 2 2 2 5 2 2 2 2" xfId="205"/>
    <cellStyle name="20% - 强调文字颜色 1 3 2" xfId="206"/>
    <cellStyle name="常规 2 2 2 2 2 6 3" xfId="207"/>
    <cellStyle name="40% - 强调文字颜色 3 2" xfId="208"/>
    <cellStyle name="常规 2 3 3 4" xfId="209"/>
    <cellStyle name="计算 2 2" xfId="210"/>
    <cellStyle name="20% - 强调文字颜色 1 3 3" xfId="211"/>
    <cellStyle name="常规 12 5" xfId="212"/>
    <cellStyle name="注释 3 2" xfId="213"/>
    <cellStyle name="60% - 强调文字颜色 4 2 4" xfId="214"/>
    <cellStyle name="常规 6 3 2" xfId="215"/>
    <cellStyle name="常规 2 2 2 3 4 2 2 2" xfId="216"/>
    <cellStyle name="20% - 强调文字颜色 1 3_2017年人大参阅资料（代表大会-定）1.14" xfId="217"/>
    <cellStyle name="常规 2 2 2 5 2 2 3" xfId="218"/>
    <cellStyle name="20% - 强调文字颜色 1 4" xfId="219"/>
    <cellStyle name="20% - 强调文字颜色 1 5" xfId="220"/>
    <cellStyle name="常规 3 2 2 2 4 2 2" xfId="221"/>
    <cellStyle name="20% - 强调文字颜色 2 2" xfId="222"/>
    <cellStyle name="常规 3 2 2 2 4 2 2 2" xfId="223"/>
    <cellStyle name="20% - 强调文字颜色 2 2 2" xfId="224"/>
    <cellStyle name="20% - 强调文字颜色 2 2 3" xfId="225"/>
    <cellStyle name="20% - 强调文字颜色 2 2 4" xfId="226"/>
    <cellStyle name="60% - 强调文字颜色 1 3_2017年人大参阅资料（代表大会-定）1.14" xfId="227"/>
    <cellStyle name="常规 7" xfId="228"/>
    <cellStyle name="常规 2 4 2 5 2" xfId="229"/>
    <cellStyle name="20% - 强调文字颜色 2 2 4 2" xfId="230"/>
    <cellStyle name="常规 2 3 5 2 3" xfId="231"/>
    <cellStyle name="常规 2 2 3 4 2 2" xfId="232"/>
    <cellStyle name="常规 2 2 3" xfId="233"/>
    <cellStyle name="20% - 强调文字颜色 2 2 4_2017年人大参阅资料（代表大会-定）1.14" xfId="234"/>
    <cellStyle name="20% - 强调文字颜色 2 2_2017年人大参阅资料（代表大会-定）1.14" xfId="235"/>
    <cellStyle name="常规 3 2 2 2 4 2 3" xfId="236"/>
    <cellStyle name="20% - 强调文字颜色 2 3" xfId="237"/>
    <cellStyle name="20% - 强调文字颜色 2 3 2" xfId="238"/>
    <cellStyle name="20% - 强调文字颜色 2 3 3" xfId="239"/>
    <cellStyle name="20% - 强调文字颜色 2 3_2017年人大参阅资料（代表大会-定）1.14" xfId="240"/>
    <cellStyle name="常规 10 2 3 2" xfId="241"/>
    <cellStyle name="20% - 强调文字颜色 2 4" xfId="242"/>
    <cellStyle name="常规 8 2 2 3 2 2" xfId="243"/>
    <cellStyle name="常规 16_执行14预算15年人代会报表（主席团100份1.16定稿）" xfId="244"/>
    <cellStyle name="40% - 强调文字颜色 5 2 3_2017年人大参阅资料（代表大会-定）1.14" xfId="245"/>
    <cellStyle name="差_岳阳楼区11年地方财政预算表" xfId="246"/>
    <cellStyle name="20% - 强调文字颜色 2 5" xfId="247"/>
    <cellStyle name="20% - 强调文字颜色 3 2" xfId="248"/>
    <cellStyle name="常规 3 2 5" xfId="249"/>
    <cellStyle name="常规 2 5 2 3" xfId="250"/>
    <cellStyle name="常规 2 2 2 3 2 3 3 3" xfId="251"/>
    <cellStyle name="差_大通湖" xfId="252"/>
    <cellStyle name="20% - 强调文字颜色 3 2 2" xfId="253"/>
    <cellStyle name="常规 3 2 5 2" xfId="254"/>
    <cellStyle name="标题 2 7 5" xfId="255"/>
    <cellStyle name="常规 2 5 2 4" xfId="256"/>
    <cellStyle name="常规 2 14 2" xfId="257"/>
    <cellStyle name="20% - 强调文字颜色 3 2 3" xfId="258"/>
    <cellStyle name="常规 3 2 5 3" xfId="259"/>
    <cellStyle name="好_附件2 益阳市市级国有资本经营预算表(4)" xfId="260"/>
    <cellStyle name="20% - 强调文字颜色 3 2 4" xfId="261"/>
    <cellStyle name="常规 3 2 2 3 3 3" xfId="262"/>
    <cellStyle name="好_附件2 益阳市市级国有资本经营预算表(4) 2" xfId="263"/>
    <cellStyle name="20% - 强调文字颜色 3 2 4 2" xfId="264"/>
    <cellStyle name="20% - 强调文字颜色 3 2 4_2017年人大参阅资料（代表大会-定）1.14" xfId="265"/>
    <cellStyle name="常规 2 2 3 3 2 2 2" xfId="266"/>
    <cellStyle name="常规 2 3 3 2 2" xfId="267"/>
    <cellStyle name="20% - 强调文字颜色 3 2_2017年人大参阅资料（代表大会-定）1.14" xfId="268"/>
    <cellStyle name="常规 2 15 2" xfId="269"/>
    <cellStyle name="20% - 强调文字颜色 3 3 3" xfId="270"/>
    <cellStyle name="常规 3 2 6 3" xfId="271"/>
    <cellStyle name="差 3" xfId="272"/>
    <cellStyle name="20% - 强调文字颜色 3 3_2017年人大参阅资料（代表大会-定）1.14" xfId="273"/>
    <cellStyle name="60% - 强调文字颜色 1 2" xfId="274"/>
    <cellStyle name="20% - 强调文字颜色 3 4" xfId="275"/>
    <cellStyle name="常规 3 2 7" xfId="276"/>
    <cellStyle name="60% - 强调文字颜色 1 3" xfId="277"/>
    <cellStyle name="20% - 强调文字颜色 3 5" xfId="278"/>
    <cellStyle name="常规 3 2 8" xfId="279"/>
    <cellStyle name="20% - 强调文字颜色 4 2" xfId="280"/>
    <cellStyle name="常规 3 3 5" xfId="281"/>
    <cellStyle name="20% - 强调文字颜色 4 2 2" xfId="282"/>
    <cellStyle name="常规 3 3 5 2" xfId="283"/>
    <cellStyle name="20% - 强调文字颜色 4 2 3" xfId="284"/>
    <cellStyle name="常规 3 3 5 3" xfId="285"/>
    <cellStyle name="20% - 强调文字颜色 4 2 4" xfId="286"/>
    <cellStyle name="gcd 3" xfId="287"/>
    <cellStyle name="常规 2 5 5 2 3" xfId="288"/>
    <cellStyle name="千位分隔 2 2 3" xfId="289"/>
    <cellStyle name="20% - 强调文字颜色 4 2 4 2" xfId="290"/>
    <cellStyle name="20% - 强调文字颜色 4 2 4_2017年人大参阅资料（代表大会-定）1.14" xfId="291"/>
    <cellStyle name="20% - 强调文字颜色 4 2_2017年人大参阅资料（代表大会-定）1.14" xfId="292"/>
    <cellStyle name="强调文字颜色 1 3" xfId="293"/>
    <cellStyle name="常规 2 2 2 4 3" xfId="294"/>
    <cellStyle name="60% - 强调文字颜色 3 2 4 2" xfId="295"/>
    <cellStyle name="常规 5 3 2 2" xfId="296"/>
    <cellStyle name="常规 2 2 2 4 5 2 3" xfId="297"/>
    <cellStyle name="常规 4" xfId="298"/>
    <cellStyle name="20% - 强调文字颜色 4 3" xfId="299"/>
    <cellStyle name="常规 3 3 6" xfId="300"/>
    <cellStyle name="20% - 强调文字颜色 4 3 2" xfId="301"/>
    <cellStyle name="常规 3 3 6 2" xfId="302"/>
    <cellStyle name="20% - 强调文字颜色 4 3 3" xfId="303"/>
    <cellStyle name="常规 3 3 6 3" xfId="304"/>
    <cellStyle name="常规 2 2 2 3 2 2 4 2 2 2" xfId="305"/>
    <cellStyle name="常规 2 4 3 2 2 2" xfId="306"/>
    <cellStyle name="常规 17 2" xfId="307"/>
    <cellStyle name="20% - 强调文字颜色 4 3_2017年人大参阅资料（代表大会-定）1.14" xfId="308"/>
    <cellStyle name="60% - 强调文字颜色 2 2" xfId="309"/>
    <cellStyle name="20% - 强调文字颜色 4 4" xfId="310"/>
    <cellStyle name="常规 3 3 7" xfId="311"/>
    <cellStyle name="20% - 强调文字颜色 5 2" xfId="312"/>
    <cellStyle name="常规 3 4 5" xfId="313"/>
    <cellStyle name="20% - 强调文字颜色 5 2 2" xfId="314"/>
    <cellStyle name="常规 10 2 2 2 3" xfId="315"/>
    <cellStyle name="20% - 强调文字颜色 5 2 3" xfId="316"/>
    <cellStyle name="常规 10 2 2 2 4" xfId="317"/>
    <cellStyle name="常规 2 2 3 2 3 3" xfId="318"/>
    <cellStyle name="千位分隔 2 2 6 3" xfId="319"/>
    <cellStyle name="常规 2 2 2 3 2 2 2 2 2 2 2" xfId="320"/>
    <cellStyle name="差_长沙 2" xfId="321"/>
    <cellStyle name="20% - 强调文字颜色 5 2 3 2" xfId="322"/>
    <cellStyle name="常规 3 2 2 2 2 3 3" xfId="323"/>
    <cellStyle name="常规 9" xfId="324"/>
    <cellStyle name="20% - 强调文字颜色 5 2 3_2017年人大参阅资料（代表大会-定）1.14" xfId="325"/>
    <cellStyle name="常规 3 2 2 7 3" xfId="326"/>
    <cellStyle name="20% - 强调文字颜色 5 2_2017年人大参阅资料（代表大会-定）1.14" xfId="327"/>
    <cellStyle name="常规 2 2 3 7" xfId="328"/>
    <cellStyle name="常规 2 2 3 2 2 3" xfId="329"/>
    <cellStyle name="千位分隔 2 2 5 3" xfId="330"/>
    <cellStyle name="常规 3 9 2" xfId="331"/>
    <cellStyle name="好_表一 1" xfId="332"/>
    <cellStyle name="20% - 强调文字颜色 5 3" xfId="333"/>
    <cellStyle name="Normal_APR" xfId="334"/>
    <cellStyle name="常规 8 2 3 2" xfId="335"/>
    <cellStyle name="常规 2 5 2 2 4" xfId="336"/>
    <cellStyle name="好_表一 1 2" xfId="337"/>
    <cellStyle name="20% - 强调文字颜色 5 3 2" xfId="338"/>
    <cellStyle name="60% - 强调文字颜色 4 2" xfId="339"/>
    <cellStyle name="20% - 强调文字颜色 5 3_2017年人大参阅资料（代表大会-定）1.14" xfId="340"/>
    <cellStyle name="20% - 强调文字颜色 6 4" xfId="341"/>
    <cellStyle name="常规 6 3 2 2 2" xfId="342"/>
    <cellStyle name="60% - 强调文字颜色 3 2" xfId="343"/>
    <cellStyle name="常规 3 3_执行14预算15年人代会报表（主席团100份1.16定稿）" xfId="344"/>
    <cellStyle name="20% - 强调文字颜色 5 4" xfId="345"/>
    <cellStyle name="差_德山 2" xfId="346"/>
    <cellStyle name="常规 4_长沙" xfId="347"/>
    <cellStyle name="60% - 强调文字颜色 3 3" xfId="348"/>
    <cellStyle name="40% - 强调文字颜色 3 3_2017年人大参阅资料（代表大会-定）1.14" xfId="349"/>
    <cellStyle name="20% - 强调文字颜色 5 5" xfId="350"/>
    <cellStyle name="千位分隔 3 8" xfId="351"/>
    <cellStyle name="差_2015年上半年执行执行表格(8.27常委会)" xfId="352"/>
    <cellStyle name="差_岳塘区 3" xfId="353"/>
    <cellStyle name="千位分隔 2 3 2 2 2" xfId="354"/>
    <cellStyle name="常规 8 3 2" xfId="355"/>
    <cellStyle name="好_德山 3 2" xfId="356"/>
    <cellStyle name="60% - 强调文字颜色 6 2 4" xfId="357"/>
    <cellStyle name="20% - 强调文字颜色 6 2" xfId="358"/>
    <cellStyle name="常规 8 3 2 2" xfId="359"/>
    <cellStyle name="差_岳塘区 3 2" xfId="360"/>
    <cellStyle name="60% - 强调文字颜色 6 2 4 2" xfId="361"/>
    <cellStyle name="常规 13 7" xfId="362"/>
    <cellStyle name="20% - 强调文字颜色 6 2 2" xfId="363"/>
    <cellStyle name="40% - 强调文字颜色 4 4" xfId="364"/>
    <cellStyle name="40% - 强调文字颜色 4 5" xfId="365"/>
    <cellStyle name="20% - 强调文字颜色 6 2 3" xfId="366"/>
    <cellStyle name="20% - 强调文字颜色 6 2 3 2" xfId="367"/>
    <cellStyle name="常规 3 2 2 3 2 3 3" xfId="368"/>
    <cellStyle name="常规 2 13" xfId="369"/>
    <cellStyle name="差_高新区2015年调整预算数据表格（修改）" xfId="370"/>
    <cellStyle name="常规 2 5 3 3 2" xfId="371"/>
    <cellStyle name="20% - 强调文字颜色 6 2_2017年人大参阅资料（代表大会-定）1.14" xfId="372"/>
    <cellStyle name="40% - 强调文字颜色 6 2" xfId="373"/>
    <cellStyle name="好 3 3" xfId="374"/>
    <cellStyle name="常规 3 2 6 2 2" xfId="375"/>
    <cellStyle name="标题 2 2 4" xfId="376"/>
    <cellStyle name="常规 2 4 2 2 2 3" xfId="377"/>
    <cellStyle name="20% - 强调文字颜色 6 3" xfId="378"/>
    <cellStyle name="40% - 强调文字颜色 5 4" xfId="379"/>
    <cellStyle name="20% - 强调文字颜色 6 3 2" xfId="380"/>
    <cellStyle name="20% - 强调文字颜色 6 3 3" xfId="381"/>
    <cellStyle name="no dec" xfId="382"/>
    <cellStyle name="40% - 强调文字颜色 5 5" xfId="383"/>
    <cellStyle name="20% - 强调文字颜色 6 3 4" xfId="384"/>
    <cellStyle name="常规 8 2 2 2 2" xfId="385"/>
    <cellStyle name="20% - 强调文字颜色 6 3_2017年人大参阅资料（代表大会-定）1.14" xfId="386"/>
    <cellStyle name="60% - 强调文字颜色 4 3" xfId="387"/>
    <cellStyle name="40% - 强调文字颜色 5 2 2" xfId="388"/>
    <cellStyle name="好 2 3 2" xfId="389"/>
    <cellStyle name="20% - 强调文字颜色 6 5" xfId="390"/>
    <cellStyle name="常规 9 2 2 2 3" xfId="391"/>
    <cellStyle name="常规 10 5" xfId="392"/>
    <cellStyle name="常规 2 2 2 4 6 2" xfId="393"/>
    <cellStyle name="40% - 强调文字颜色 1 2" xfId="394"/>
    <cellStyle name="常规 10 5 2" xfId="395"/>
    <cellStyle name="常规 2 2 2 4 6 2 2" xfId="396"/>
    <cellStyle name="40% - 强调文字颜色 1 2 2" xfId="397"/>
    <cellStyle name="常规 10 5 3" xfId="398"/>
    <cellStyle name="40% - 强调文字颜色 1 2 3" xfId="399"/>
    <cellStyle name="常规 3 2_执行14预算15年人代会报表（主席团100份1.16定稿）" xfId="400"/>
    <cellStyle name="常规 10 5 4" xfId="401"/>
    <cellStyle name="常规 2 3 3 2 2 2" xfId="402"/>
    <cellStyle name="40% - 强调文字颜色 1 2 4" xfId="403"/>
    <cellStyle name="常规 11 8 2" xfId="404"/>
    <cellStyle name="差 3 3" xfId="405"/>
    <cellStyle name="40% - 强调文字颜色 1 2 4_2017年人大参阅资料（代表大会-定）1.14" xfId="406"/>
    <cellStyle name="常规 2 5 2 2 2 3" xfId="407"/>
    <cellStyle name="常规 10 6" xfId="408"/>
    <cellStyle name="常规 2 2 2 4 6 3" xfId="409"/>
    <cellStyle name="40% - 强调文字颜色 1 3" xfId="410"/>
    <cellStyle name="常规 9 2" xfId="411"/>
    <cellStyle name="常规 10 6 2" xfId="412"/>
    <cellStyle name="常规 2 2 4 2 3" xfId="413"/>
    <cellStyle name="40% - 强调文字颜色 1 3 2" xfId="414"/>
    <cellStyle name="常规 9 2 2" xfId="415"/>
    <cellStyle name="常规 11 2 2 2 2" xfId="416"/>
    <cellStyle name="40% - 强调文字颜色 1 3 3" xfId="417"/>
    <cellStyle name="常规 9 2 3" xfId="418"/>
    <cellStyle name="40% - 强调文字颜色 1 3 4" xfId="419"/>
    <cellStyle name="常规 9 2 4" xfId="420"/>
    <cellStyle name="常规 10 2 2 2 2" xfId="421"/>
    <cellStyle name="千位分隔 8 3" xfId="422"/>
    <cellStyle name="40% - 强调文字颜色 1 3_2017年人大参阅资料（代表大会-定）1.14" xfId="423"/>
    <cellStyle name="常规 2 7 2 2" xfId="424"/>
    <cellStyle name="常规 10 7" xfId="425"/>
    <cellStyle name="常规 3 5 2 2" xfId="426"/>
    <cellStyle name="40% - 强调文字颜色 1 4" xfId="427"/>
    <cellStyle name="常规 9 3" xfId="428"/>
    <cellStyle name="常规 10 8" xfId="429"/>
    <cellStyle name="常规 3 5 2 3" xfId="430"/>
    <cellStyle name="常规 10 4 2 2" xfId="431"/>
    <cellStyle name="40% - 强调文字颜色 1 5" xfId="432"/>
    <cellStyle name="常规 4 2 5 2" xfId="433"/>
    <cellStyle name="常规 4 7 2" xfId="434"/>
    <cellStyle name="常规 9 4" xfId="435"/>
    <cellStyle name="常规 11 5 2" xfId="436"/>
    <cellStyle name="解释性文本 3 3" xfId="437"/>
    <cellStyle name="40% - 强调文字颜色 2 2 2" xfId="438"/>
    <cellStyle name="常规 2 3 2 4 2" xfId="439"/>
    <cellStyle name="常规 11 5 3" xfId="440"/>
    <cellStyle name="40% - 强调文字颜色 2 2 3" xfId="441"/>
    <cellStyle name="常规 2 3 2 4 3" xfId="442"/>
    <cellStyle name="40% - 强调文字颜色 2 2 3 2" xfId="443"/>
    <cellStyle name="标题 1 2 4 2" xfId="444"/>
    <cellStyle name="40% - 强调文字颜色 2 2 3_2017年人大参阅资料（代表大会-定）1.14" xfId="445"/>
    <cellStyle name="常规 3 2 3 8" xfId="446"/>
    <cellStyle name="常规 3 2 5 2 2 2" xfId="447"/>
    <cellStyle name="千位分隔 3" xfId="448"/>
    <cellStyle name="标题 4 2" xfId="449"/>
    <cellStyle name="货币[0] 3 2" xfId="450"/>
    <cellStyle name="常规 7 3 3" xfId="451"/>
    <cellStyle name="常规 2 2 2 3 4" xfId="452"/>
    <cellStyle name="40% - 强调文字颜色 2 2_2017年人大参阅资料（代表大会-定）1.14" xfId="453"/>
    <cellStyle name="常规 11 6 3" xfId="454"/>
    <cellStyle name="40% - 强调文字颜色 2 3 3" xfId="455"/>
    <cellStyle name="常规 2 3 2 5 3" xfId="456"/>
    <cellStyle name="常规 11 6 4" xfId="457"/>
    <cellStyle name="40% - 强调文字颜色 2 3 4" xfId="458"/>
    <cellStyle name="常规 11 7" xfId="459"/>
    <cellStyle name="40% - 强调文字颜色 2 4" xfId="460"/>
    <cellStyle name="常规 2 3 2 6" xfId="461"/>
    <cellStyle name="常规 10 4 3 2" xfId="462"/>
    <cellStyle name="常规 11 8" xfId="463"/>
    <cellStyle name="千位分隔 4 2 2 2 2" xfId="464"/>
    <cellStyle name="40% - 强调文字颜色 2 5" xfId="465"/>
    <cellStyle name="常规 4 2 6 2" xfId="466"/>
    <cellStyle name="常规 2 3 2 7" xfId="467"/>
    <cellStyle name="差_湘潭" xfId="468"/>
    <cellStyle name="40% - 强调文字颜色 3 2 2" xfId="469"/>
    <cellStyle name="40% - 强调文字颜色 3 2 3" xfId="470"/>
    <cellStyle name="差_湘潭 2" xfId="471"/>
    <cellStyle name="常规 4 3 4 2 3" xfId="472"/>
    <cellStyle name="40% - 强调文字颜色 3 2 4" xfId="473"/>
    <cellStyle name="40% - 强调文字颜色 3 2 4 2" xfId="474"/>
    <cellStyle name="40% - 强调文字颜色 3 3" xfId="475"/>
    <cellStyle name="常规 2 2 2 3 2 6 2 2" xfId="476"/>
    <cellStyle name="40% - 强调文字颜色 3 3 2" xfId="477"/>
    <cellStyle name="常规 11 3 2 4" xfId="478"/>
    <cellStyle name="常规 25" xfId="479"/>
    <cellStyle name="常规 30" xfId="480"/>
    <cellStyle name="常规 2 2 2 3 2 6 2 2 2" xfId="481"/>
    <cellStyle name="常规 2 2 2 3 2 6 2 3" xfId="482"/>
    <cellStyle name="40% - 强调文字颜色 3 4" xfId="483"/>
    <cellStyle name="常规 2 2 3 3 2 2" xfId="484"/>
    <cellStyle name="40% - 强调文字颜色 3 5" xfId="485"/>
    <cellStyle name="常规 2 2 3 3 2 3" xfId="486"/>
    <cellStyle name="常规 7 3 5" xfId="487"/>
    <cellStyle name="千位分隔 5" xfId="488"/>
    <cellStyle name="标题 4 4" xfId="489"/>
    <cellStyle name="40% - 强调文字颜色 4 2 2" xfId="490"/>
    <cellStyle name="常规_Book1_2015年预算市级支出和平衡表" xfId="491"/>
    <cellStyle name="标题 3 3_2017年人大参阅资料（代表大会-定）1.14" xfId="492"/>
    <cellStyle name="常规 2 5 8" xfId="493"/>
    <cellStyle name="常规 3 4_执行14预算15年人代会报表（主席团100份1.16定稿）" xfId="494"/>
    <cellStyle name="常规 2 5 9" xfId="495"/>
    <cellStyle name="40% - 强调文字颜色 4 2 3" xfId="496"/>
    <cellStyle name="40% - 强调文字颜色 4 2 4" xfId="497"/>
    <cellStyle name="常规 2 2 3 4" xfId="498"/>
    <cellStyle name="40% - 强调文字颜色 4 2 4 2" xfId="499"/>
    <cellStyle name="40% - 强调文字颜色 4 2 4_2017年人大参阅资料（代表大会-定）1.14" xfId="500"/>
    <cellStyle name="40% - 强调文字颜色 5 3" xfId="501"/>
    <cellStyle name="40% - 强调文字颜色 4 2_2017年人大参阅资料（代表大会-定）1.14" xfId="502"/>
    <cellStyle name="常规 2 5 3 2 3" xfId="503"/>
    <cellStyle name="常规 13 6" xfId="504"/>
    <cellStyle name="常规 10 2 3 2 2" xfId="505"/>
    <cellStyle name="40% - 强调文字颜色 4 3" xfId="506"/>
    <cellStyle name="常规 2 8 2 2" xfId="507"/>
    <cellStyle name="常规 2 2 2 3 2 6 3 2" xfId="508"/>
    <cellStyle name="40% - 强调文字颜色 4 3_2017年人大参阅资料（代表大会-定）1.14" xfId="509"/>
    <cellStyle name="常规 4 7 5" xfId="510"/>
    <cellStyle name="常规 9 7" xfId="511"/>
    <cellStyle name="40% - 强调文字颜色 5 2" xfId="512"/>
    <cellStyle name="好 2 3" xfId="513"/>
    <cellStyle name="常规 4 3 2 2 2 2 2" xfId="514"/>
    <cellStyle name="40% - 强调文字颜色 5 2 3" xfId="515"/>
    <cellStyle name="常规 2 11 3" xfId="516"/>
    <cellStyle name="40% - 强调文字颜色 5 2 3 2" xfId="517"/>
    <cellStyle name="常规 3 2 2 4" xfId="518"/>
    <cellStyle name="标题 3 4 2" xfId="519"/>
    <cellStyle name="常规 3 2 2 6 3" xfId="520"/>
    <cellStyle name="40% - 强调文字颜色 5 2_2017年人大参阅资料（代表大会-定）1.14" xfId="521"/>
    <cellStyle name="60% - 强调文字颜色 5 3" xfId="522"/>
    <cellStyle name="40% - 强调文字颜色 5 3 2" xfId="523"/>
    <cellStyle name="差_附件2 益阳市市级国有资本经营预算表(定稿) 2" xfId="524"/>
    <cellStyle name="常规 2 2 2 2 2 2 2 2 2" xfId="525"/>
    <cellStyle name="40% - 强调文字颜色 5 3 3" xfId="526"/>
    <cellStyle name="差_附件2 益阳市市级国有资本经营预算表(定稿) 3" xfId="527"/>
    <cellStyle name="常规 2 2 2 2 2 2 2 2 3" xfId="528"/>
    <cellStyle name="40% - 强调文字颜色 5 3 4" xfId="529"/>
    <cellStyle name="40% - 强调文字颜色 5 3_2017年人大参阅资料（代表大会-定）1.14" xfId="530"/>
    <cellStyle name="常规 2 2 2 2 2 7" xfId="531"/>
    <cellStyle name="常规 8 4 2 3" xfId="532"/>
    <cellStyle name="标题 2 2 4 2" xfId="533"/>
    <cellStyle name="钎霖_7.1" xfId="534"/>
    <cellStyle name="40% - 强调文字颜色 6 2_2017年人大参阅资料（代表大会-定）1.14" xfId="535"/>
    <cellStyle name="常规 3 2 6 2 2 2" xfId="536"/>
    <cellStyle name="40% - 强调文字颜色 6 2 2" xfId="537"/>
    <cellStyle name="40% - 强调文字颜色 6 2 3" xfId="538"/>
    <cellStyle name="40% - 强调文字颜色 6 2 4" xfId="539"/>
    <cellStyle name="40% - 强调文字颜色 6 2 4 2" xfId="540"/>
    <cellStyle name="常规 4 2 3 4" xfId="541"/>
    <cellStyle name="常规 4 5 4" xfId="542"/>
    <cellStyle name="常规 7 6" xfId="543"/>
    <cellStyle name="40% - 强调文字颜色 6 2 4_2017年人大参阅资料（代表大会-定）1.14" xfId="544"/>
    <cellStyle name="常规 3 2 6 2 3" xfId="545"/>
    <cellStyle name="40% - 强调文字颜色 6 3" xfId="546"/>
    <cellStyle name="40% - 强调文字颜色 6 3 2" xfId="547"/>
    <cellStyle name="常规 2 2 2 2 2 2 3 2 2" xfId="548"/>
    <cellStyle name="40% - 强调文字颜色 6 3 3" xfId="549"/>
    <cellStyle name="差 2" xfId="550"/>
    <cellStyle name="常规 2 2 5 3" xfId="551"/>
    <cellStyle name="40% - 强调文字颜色 6 3 4" xfId="552"/>
    <cellStyle name="千位分隔 4 4" xfId="553"/>
    <cellStyle name="常规 2 5 5 2 2 2" xfId="554"/>
    <cellStyle name="40% - 强调文字颜色 6 3_2017年人大参阅资料（代表大会-定）1.14" xfId="555"/>
    <cellStyle name="40% - 强调文字颜色 6 4" xfId="556"/>
    <cellStyle name="60% - 强调文字颜色 4 2 2" xfId="557"/>
    <cellStyle name="常规 3 2 3 2 4" xfId="558"/>
    <cellStyle name="60% - 强调文字颜色 1 2 2" xfId="559"/>
    <cellStyle name="60% - 强调文字颜色 1 2 3" xfId="560"/>
    <cellStyle name="60% - 强调文字颜色 1 2 4" xfId="561"/>
    <cellStyle name="样式 1 3" xfId="562"/>
    <cellStyle name="60% - 强调文字颜色 1 2 4 2" xfId="563"/>
    <cellStyle name="常规 3 3 2 2" xfId="564"/>
    <cellStyle name="常规 2 2 2 2 5 2 3" xfId="565"/>
    <cellStyle name="千位分隔 2 3" xfId="566"/>
    <cellStyle name="60% - 强调文字颜色 1 3 2" xfId="567"/>
    <cellStyle name="常规 7 3 2 3" xfId="568"/>
    <cellStyle name="Input [yellow]" xfId="569"/>
    <cellStyle name="千位分隔 2 4" xfId="570"/>
    <cellStyle name="60% - 强调文字颜色 1 3 3" xfId="571"/>
    <cellStyle name="常规 7 3 2 4" xfId="572"/>
    <cellStyle name="常规 2 2 2 3 3 2 2" xfId="573"/>
    <cellStyle name="gcd 2" xfId="574"/>
    <cellStyle name="常规 2 5 5 2 2" xfId="575"/>
    <cellStyle name="常规 2 2 2 3 3 4" xfId="576"/>
    <cellStyle name="千位分隔 2 2 2" xfId="577"/>
    <cellStyle name="常规 3 2 8 3" xfId="578"/>
    <cellStyle name="常规 7 3 2 2 2" xfId="579"/>
    <cellStyle name="60% - 强调文字颜色 2 2 3" xfId="580"/>
    <cellStyle name="60% - 强调文字颜色 2 2 4" xfId="581"/>
    <cellStyle name="60% - 强调文字颜色 2 2 4 2" xfId="582"/>
    <cellStyle name="常规 4 3 2 2" xfId="583"/>
    <cellStyle name="常规 5 4 2" xfId="584"/>
    <cellStyle name="常规 2 2 2 3 5 2 3" xfId="585"/>
    <cellStyle name="注释 2" xfId="586"/>
    <cellStyle name="60% - 强调文字颜色 2 3 2" xfId="587"/>
    <cellStyle name="常规 4 2 3 2 2 3" xfId="588"/>
    <cellStyle name="常规 7 4 2 3" xfId="589"/>
    <cellStyle name="常规 8 8" xfId="590"/>
    <cellStyle name="常规 11 6 2 2" xfId="591"/>
    <cellStyle name="60% - 强调文字颜色 2 3_2017年人大参阅资料（代表大会-定）1.14" xfId="592"/>
    <cellStyle name="常规 4 2 5 2 3" xfId="593"/>
    <cellStyle name="常规 9 4 3" xfId="594"/>
    <cellStyle name="60% - 强调文字颜色 3 2 2" xfId="595"/>
    <cellStyle name="60% - 强调文字颜色 3 2 3" xfId="596"/>
    <cellStyle name="60% - 强调文字颜色 3 2 4" xfId="597"/>
    <cellStyle name="60% - 强调文字颜色 3 3 2" xfId="598"/>
    <cellStyle name="常规 7 5 2 3" xfId="599"/>
    <cellStyle name="60% - 强调文字颜色 3 3 3" xfId="600"/>
    <cellStyle name="常规 2 2 2 3 5 2 2" xfId="601"/>
    <cellStyle name="60% - 强调文字颜色 3 3_2017年人大参阅资料（代表大会-定）1.14" xfId="602"/>
    <cellStyle name="常规 2 2 2 2 2 2 3 2" xfId="603"/>
    <cellStyle name="常规 15" xfId="604"/>
    <cellStyle name="60% - 强调文字颜色 4 3 2" xfId="605"/>
    <cellStyle name="常规 20" xfId="606"/>
    <cellStyle name="常规 16" xfId="607"/>
    <cellStyle name="60% - 强调文字颜色 4 3 3" xfId="608"/>
    <cellStyle name="常规 21" xfId="609"/>
    <cellStyle name="常规 2 2 2 3 6 2 2" xfId="610"/>
    <cellStyle name="强调文字颜色 5 2 2" xfId="611"/>
    <cellStyle name="常规 2 2 2 8 2 2" xfId="612"/>
    <cellStyle name="Header1" xfId="613"/>
    <cellStyle name="常规 3 5 2" xfId="614"/>
    <cellStyle name="常规 2 2 2 3 3 3 3" xfId="615"/>
    <cellStyle name="60% - 强调文字颜色 4 3_2017年人大参阅资料（代表大会-定）1.14" xfId="616"/>
    <cellStyle name="常规 11 5 2 3" xfId="617"/>
    <cellStyle name="常规 2 3 2 4 2 3" xfId="618"/>
    <cellStyle name="60% - 强调文字颜色 5 2" xfId="619"/>
    <cellStyle name="常规 2 5 3" xfId="620"/>
    <cellStyle name="常规 2 2 2 3 2 3 4" xfId="621"/>
    <cellStyle name="60% - 强调文字颜色 5 2 2" xfId="622"/>
    <cellStyle name="60% - 强调文字颜色 5 2 3" xfId="623"/>
    <cellStyle name="好_附件2 益阳市市级国有资本经营预算表(定稿)" xfId="624"/>
    <cellStyle name="常规 2 5 4" xfId="625"/>
    <cellStyle name="常规 2 5 5" xfId="626"/>
    <cellStyle name="60% - 强调文字颜色 5 2 4" xfId="627"/>
    <cellStyle name="gcd" xfId="628"/>
    <cellStyle name="常规 2 5 5 2" xfId="629"/>
    <cellStyle name="60% - 强调文字颜色 5 2 4 2" xfId="630"/>
    <cellStyle name="RowLevel_0" xfId="631"/>
    <cellStyle name="常规 2 6 3" xfId="632"/>
    <cellStyle name="60% - 强调文字颜色 5 3 2" xfId="633"/>
    <cellStyle name="常规 2 6 4" xfId="634"/>
    <cellStyle name="60% - 强调文字颜色 5 3 3" xfId="635"/>
    <cellStyle name="常规 2 4 5 2 2 2" xfId="636"/>
    <cellStyle name="60% - 强调文字颜色 6 2" xfId="637"/>
    <cellStyle name="强调文字颜色 5 2 3" xfId="638"/>
    <cellStyle name="Header2" xfId="639"/>
    <cellStyle name="常规 2 2 2 2 3 2 2 2 2" xfId="640"/>
    <cellStyle name="常规 3 5 3" xfId="641"/>
    <cellStyle name="60% - 强调文字颜色 6 2 2" xfId="642"/>
    <cellStyle name="千位分隔 3 7" xfId="643"/>
    <cellStyle name="差_岳塘区 2" xfId="644"/>
    <cellStyle name="常规 3 5 4" xfId="645"/>
    <cellStyle name="60% - 强调文字颜色 6 2 3" xfId="646"/>
    <cellStyle name="Input_2017年人大参阅资料（代表大会-定）1.14" xfId="647"/>
    <cellStyle name="常规 2 2 2 2 3 2 2 3" xfId="648"/>
    <cellStyle name="常规 8 3 3 2 2" xfId="649"/>
    <cellStyle name="60% - 强调文字颜色 6 3" xfId="650"/>
    <cellStyle name="常规 3 6 4" xfId="651"/>
    <cellStyle name="60% - 强调文字颜色 6 3 3" xfId="652"/>
    <cellStyle name="常规 2 11 2 2" xfId="653"/>
    <cellStyle name="60% - 强调文字颜色 6 3_2017年人大参阅资料（代表大会-定）1.14" xfId="654"/>
    <cellStyle name="常规 3 2 2 3 2" xfId="655"/>
    <cellStyle name="差_武陵" xfId="656"/>
    <cellStyle name="差_表一 1 2" xfId="657"/>
    <cellStyle name="Calc Currency (0)" xfId="658"/>
    <cellStyle name="常规 2 2 3 5 3" xfId="659"/>
    <cellStyle name="常规 2 2 2 3 2 6" xfId="660"/>
    <cellStyle name="常规 11 3_执行14预算15年人代会报表（主席团100份1.16定稿）" xfId="661"/>
    <cellStyle name="常规 8 5 2 2" xfId="662"/>
    <cellStyle name="ColLevel_0" xfId="663"/>
    <cellStyle name="标题 2 2" xfId="664"/>
    <cellStyle name="常规 2 3 6" xfId="665"/>
    <cellStyle name="常规 2 2 2 4 2 3 2 2" xfId="666"/>
    <cellStyle name="Grey" xfId="667"/>
    <cellStyle name="常规 5 2 2 2" xfId="668"/>
    <cellStyle name="常规 2 2 2 4 4 2 3" xfId="669"/>
    <cellStyle name="no dec 2" xfId="670"/>
    <cellStyle name="Normal - Style1" xfId="671"/>
    <cellStyle name="Percent [2]" xfId="672"/>
    <cellStyle name="常规 5 2 2 2 2 2" xfId="673"/>
    <cellStyle name="好_湘潭 3 2" xfId="674"/>
    <cellStyle name="差 4" xfId="675"/>
    <cellStyle name="百分比 2" xfId="676"/>
    <cellStyle name="常规 2 5 2 2 3" xfId="677"/>
    <cellStyle name="差 4 2" xfId="678"/>
    <cellStyle name="百分比 2 2" xfId="679"/>
    <cellStyle name="常规 2 5 2 2 3 2" xfId="680"/>
    <cellStyle name="常规 4 4_执行14预算15年人代会报表（主席团100份1.16定稿）" xfId="681"/>
    <cellStyle name="常规 8 2_执行14预算15年人代会报表（主席团100份1.16定稿）" xfId="682"/>
    <cellStyle name="常规 8 3 2 2 3" xfId="683"/>
    <cellStyle name="百分比 2 2 2" xfId="684"/>
    <cellStyle name="常规 2 5 2 2 3 2 2" xfId="685"/>
    <cellStyle name="百分比 2 3" xfId="686"/>
    <cellStyle name="常规 2 5 2 2 3 3" xfId="687"/>
    <cellStyle name="标题 1 2" xfId="688"/>
    <cellStyle name="常规 2 2 6" xfId="689"/>
    <cellStyle name="好_表一 1 3 2" xfId="690"/>
    <cellStyle name="标题 1 2 2" xfId="691"/>
    <cellStyle name="常规 2 2 6 2" xfId="692"/>
    <cellStyle name="标题 1 2 3" xfId="693"/>
    <cellStyle name="常规 2 2 6 3" xfId="694"/>
    <cellStyle name="标题 1 2 4" xfId="695"/>
    <cellStyle name="标题 1 3" xfId="696"/>
    <cellStyle name="常规 2 2 7" xfId="697"/>
    <cellStyle name="标题 1 3 2" xfId="698"/>
    <cellStyle name="常规 2 2 7 2" xfId="699"/>
    <cellStyle name="汇总 3" xfId="700"/>
    <cellStyle name="标题 1 3 3" xfId="701"/>
    <cellStyle name="常规 2 2 7 3" xfId="702"/>
    <cellStyle name="差_武陵 2" xfId="703"/>
    <cellStyle name="汇总 4" xfId="704"/>
    <cellStyle name="常规 3 2 2 3 2 2" xfId="705"/>
    <cellStyle name="标题 1 3_2017年人大参阅资料（代表大会-定）1.14" xfId="706"/>
    <cellStyle name="常规 2 2 2 3 2 3 2 2 3" xfId="707"/>
    <cellStyle name="标题 1 4" xfId="708"/>
    <cellStyle name="常规 2 2 8" xfId="709"/>
    <cellStyle name="标题 2 2 2" xfId="710"/>
    <cellStyle name="常规 2 3 6 2" xfId="711"/>
    <cellStyle name="好 3 2" xfId="712"/>
    <cellStyle name="常规 2 3 6 3" xfId="713"/>
    <cellStyle name="常规 2 2 2 3 2 2 3 2 2 2" xfId="714"/>
    <cellStyle name="标题 2 2 3" xfId="715"/>
    <cellStyle name="常规 2 4 2 2 2 2" xfId="716"/>
    <cellStyle name="标题 2 3" xfId="717"/>
    <cellStyle name="强调文字颜色 6 3_2017年人大参阅资料（代表大会-定）1.14" xfId="718"/>
    <cellStyle name="常规 2 3 7" xfId="719"/>
    <cellStyle name="常规 10 11" xfId="720"/>
    <cellStyle name="常规 16 4" xfId="721"/>
    <cellStyle name="常规 12" xfId="722"/>
    <cellStyle name="常规 3 2 2 4 2 2" xfId="723"/>
    <cellStyle name="好 4 2" xfId="724"/>
    <cellStyle name="标题 2 3 3" xfId="725"/>
    <cellStyle name="常规 2 4 2 2 3 2" xfId="726"/>
    <cellStyle name="标题 2 4" xfId="727"/>
    <cellStyle name="常规 2 3 8" xfId="728"/>
    <cellStyle name="常规 2 3 4 2 2" xfId="729"/>
    <cellStyle name="标题 2 4 2" xfId="730"/>
    <cellStyle name="常规 2 3 4 2 2 2" xfId="731"/>
    <cellStyle name="标题 3 2" xfId="732"/>
    <cellStyle name="货币[0] 2 2" xfId="733"/>
    <cellStyle name="常规 7 2 3" xfId="734"/>
    <cellStyle name="常规 2 4 6" xfId="735"/>
    <cellStyle name="常规 2 2 2 3 2 2 7" xfId="736"/>
    <cellStyle name="常规 7 2 3 2" xfId="737"/>
    <cellStyle name="标题 3 2 2" xfId="738"/>
    <cellStyle name="常规 3 2 2 4 3" xfId="739"/>
    <cellStyle name="常规 2 4 6 2" xfId="740"/>
    <cellStyle name="常规 2 4 2 2 4" xfId="741"/>
    <cellStyle name="标题 3 2 3" xfId="742"/>
    <cellStyle name="常规 3 2 2 4 4" xfId="743"/>
    <cellStyle name="常规 2 4 2 3 2 2" xfId="744"/>
    <cellStyle name="常规 2 4 6 4" xfId="745"/>
    <cellStyle name="常规 3 2 7 2 2" xfId="746"/>
    <cellStyle name="常规 2 2 2 3 2 3 2" xfId="747"/>
    <cellStyle name="标题 3 2 4" xfId="748"/>
    <cellStyle name="常规 2 4 2 3 2 3" xfId="749"/>
    <cellStyle name="常规 7 2 4" xfId="750"/>
    <cellStyle name="标题 3 3" xfId="751"/>
    <cellStyle name="标题 3 3 2" xfId="752"/>
    <cellStyle name="常规 3 2 2 5 3" xfId="753"/>
    <cellStyle name="好_2014年大通湖调整预算数据表格上报改2" xfId="754"/>
    <cellStyle name="标题 3 3 3" xfId="755"/>
    <cellStyle name="常规 7 2 5" xfId="756"/>
    <cellStyle name="标题 3 4" xfId="757"/>
    <cellStyle name="千位分隔 3 3" xfId="758"/>
    <cellStyle name="标题 4 2 3" xfId="759"/>
    <cellStyle name="常规 2 4 2 4 2 2" xfId="760"/>
    <cellStyle name="常规 3 2 8 2 2" xfId="761"/>
    <cellStyle name="常规 2 2 2 3 3 3 2" xfId="762"/>
    <cellStyle name="千位分隔 3 4" xfId="763"/>
    <cellStyle name="标题 4 2 4" xfId="764"/>
    <cellStyle name="常规 2 4 2 4 2 3" xfId="765"/>
    <cellStyle name="常规 7 3 4" xfId="766"/>
    <cellStyle name="千位分隔 4" xfId="767"/>
    <cellStyle name="标题 4 3" xfId="768"/>
    <cellStyle name="千位分隔 4 2" xfId="769"/>
    <cellStyle name="标题 4 3 2" xfId="770"/>
    <cellStyle name="常规 3 2 3 5 3" xfId="771"/>
    <cellStyle name="千位分隔 4 3" xfId="772"/>
    <cellStyle name="标题 4 3 3" xfId="773"/>
    <cellStyle name="标题 4 3_2017年人大参阅资料（代表大会-定）1.14" xfId="774"/>
    <cellStyle name="常规 2 2 3 6 3" xfId="775"/>
    <cellStyle name="常规 2 2 3 2 2 2 3" xfId="776"/>
    <cellStyle name="常规 10 3_执行14预算15年人代会报表（主席团100份1.16定稿）" xfId="777"/>
    <cellStyle name="常规 7 10" xfId="778"/>
    <cellStyle name="千位分隔 2 2 5 2 3" xfId="779"/>
    <cellStyle name="千位分隔 5 2" xfId="780"/>
    <cellStyle name="标题 4 4 2" xfId="781"/>
    <cellStyle name="常规 3 2 3 6 3" xfId="782"/>
    <cellStyle name="常规 11 4 2" xfId="783"/>
    <cellStyle name="解释性文本 2 3" xfId="784"/>
    <cellStyle name="标题 5" xfId="785"/>
    <cellStyle name="常规 11 4 2 2" xfId="786"/>
    <cellStyle name="解释性文本 2 3 2" xfId="787"/>
    <cellStyle name="常规 2 6 6" xfId="788"/>
    <cellStyle name="常规 4 2 3 2 3" xfId="789"/>
    <cellStyle name="常规 4 5 2 3" xfId="790"/>
    <cellStyle name="常规 7 4 3" xfId="791"/>
    <cellStyle name="标题 5 2" xfId="792"/>
    <cellStyle name="常规 2 6 7" xfId="793"/>
    <cellStyle name="常规_报送2006年财政收支预计完成情况预计表（市州）！！！" xfId="794"/>
    <cellStyle name="常规 11 4 2 3" xfId="795"/>
    <cellStyle name="常规 7 4 4" xfId="796"/>
    <cellStyle name="标题 5 3" xfId="797"/>
    <cellStyle name="常规 2 2 7 2 2" xfId="798"/>
    <cellStyle name="汇总 3 2" xfId="799"/>
    <cellStyle name="常规 2 3 2 3 2 3" xfId="800"/>
    <cellStyle name="差 3_2017年人大参阅资料（代表大会-定）1.14" xfId="801"/>
    <cellStyle name="常规 2 2 2 4 5" xfId="802"/>
    <cellStyle name="常规 11 4 3" xfId="803"/>
    <cellStyle name="标题 6" xfId="804"/>
    <cellStyle name="强调文字颜色 1 3_2017年人大参阅资料（代表大会-定）1.14" xfId="805"/>
    <cellStyle name="常规 11 4 3 2" xfId="806"/>
    <cellStyle name="常规 4 2 3 3 3" xfId="807"/>
    <cellStyle name="常规 7 5 3" xfId="808"/>
    <cellStyle name="标题 6 2" xfId="809"/>
    <cellStyle name="常规 7 5 4" xfId="810"/>
    <cellStyle name="标题 6 3" xfId="811"/>
    <cellStyle name="常规 11 5 4" xfId="812"/>
    <cellStyle name="标题 6_2017年人大参阅资料（代表大会-定）1.14" xfId="813"/>
    <cellStyle name="差_市本级 3 2" xfId="814"/>
    <cellStyle name="常规 4 3 3 2 3" xfId="815"/>
    <cellStyle name="常规 11 4 4" xfId="816"/>
    <cellStyle name="标题 7" xfId="817"/>
    <cellStyle name="标题 7 2" xfId="818"/>
    <cellStyle name="常规 11 4 5" xfId="819"/>
    <cellStyle name="标题 8" xfId="820"/>
    <cellStyle name="常规 10 2" xfId="821"/>
    <cellStyle name="常规 10 3" xfId="822"/>
    <cellStyle name="常规 2 2 2 2 2 4 2" xfId="823"/>
    <cellStyle name="常规 3 2 3 2 2 2 2" xfId="824"/>
    <cellStyle name="常规 3 2 2 2 5 2" xfId="825"/>
    <cellStyle name="标题 9" xfId="826"/>
    <cellStyle name="表标题" xfId="827"/>
    <cellStyle name="常规 2 6 4 2 3" xfId="828"/>
    <cellStyle name="表标题 2" xfId="829"/>
    <cellStyle name="差 2 2" xfId="830"/>
    <cellStyle name="差 2 3" xfId="831"/>
    <cellStyle name="常规 11 7 2" xfId="832"/>
    <cellStyle name="常规 6 2 2 2 3" xfId="833"/>
    <cellStyle name="差 3 2" xfId="834"/>
    <cellStyle name="差_2014年大通湖调整预算数据表格上报改2" xfId="835"/>
    <cellStyle name="好_附件2 益阳市市级国有资本经营预算表(定稿) 2" xfId="836"/>
    <cellStyle name="常规 2 5 4 2" xfId="837"/>
    <cellStyle name="差_2015年市本级全口径预算草案 - 副本" xfId="838"/>
    <cellStyle name="常规 6 3 4" xfId="839"/>
    <cellStyle name="差_2015年市本级全口径预算草案 - 副本 2" xfId="840"/>
    <cellStyle name="差_2015年市本级全口径预算草案 - 副本 3" xfId="841"/>
    <cellStyle name="差_表一 1" xfId="842"/>
    <cellStyle name="差_高新区2015年上半年执行执行表 " xfId="843"/>
    <cellStyle name="常规 2 2 2 2 3 2" xfId="844"/>
    <cellStyle name="差_表一 1 3" xfId="845"/>
    <cellStyle name="常规 2 3 2 2 2 2 3" xfId="846"/>
    <cellStyle name="差_大通湖2013年调整预算表" xfId="847"/>
    <cellStyle name="差_大通湖2013年调整预算表(定稿）" xfId="848"/>
    <cellStyle name="差_德山" xfId="849"/>
    <cellStyle name="差_德山 3" xfId="850"/>
    <cellStyle name="常规 2 4 2 6 2" xfId="851"/>
    <cellStyle name="差_德山 3 2" xfId="852"/>
    <cellStyle name="常规 2 4 2 6 2 2" xfId="853"/>
    <cellStyle name="差_附件2 益阳市市级国有资本经营预算表(4)" xfId="854"/>
    <cellStyle name="强调文字颜色 1 3 2" xfId="855"/>
    <cellStyle name="常规 2 2 2 4 3 2" xfId="856"/>
    <cellStyle name="差_附件2 益阳市市级国有资本经营预算表(4) 2" xfId="857"/>
    <cellStyle name="常规 8 3 2 4" xfId="858"/>
    <cellStyle name="常规 2 2 2 4 3 2 2" xfId="859"/>
    <cellStyle name="常规 2 2 2 4 2 2 2 2" xfId="860"/>
    <cellStyle name="差_执行14预算15年人代会报表（主席团100份1.16定稿）" xfId="861"/>
    <cellStyle name="差_附件2 益阳市市级国有资本经营预算表(4) 3" xfId="862"/>
    <cellStyle name="常规 2 6 4 2 2 2" xfId="863"/>
    <cellStyle name="常规 2 2 2 4 3 2 3" xfId="864"/>
    <cellStyle name="差_附件2 益阳市市级国有资本经营预算表(定稿)" xfId="865"/>
    <cellStyle name="常规 4 3 2 2 2 3" xfId="866"/>
    <cellStyle name="常规 2 2 2 2 2 2 2 2" xfId="867"/>
    <cellStyle name="差_市本级" xfId="868"/>
    <cellStyle name="常规 3 2 2 3 4 2 2" xfId="869"/>
    <cellStyle name="差_市本级 2" xfId="870"/>
    <cellStyle name="常规 3 2 2 3 4 2 2 2" xfId="871"/>
    <cellStyle name="差_市本级 3" xfId="872"/>
    <cellStyle name="常规 12 4 2" xfId="873"/>
    <cellStyle name="常规 3 2 2 3 2 3" xfId="874"/>
    <cellStyle name="差_武陵 3" xfId="875"/>
    <cellStyle name="常规 3 2 2 3 2 3 2" xfId="876"/>
    <cellStyle name="差_武陵 3 2" xfId="877"/>
    <cellStyle name="常规 2 12" xfId="878"/>
    <cellStyle name="差_湘潭 3" xfId="879"/>
    <cellStyle name="差_湘潭 3 2" xfId="880"/>
    <cellStyle name="差_岳塘区" xfId="881"/>
    <cellStyle name="常规 2 5 2 3 2 2 2" xfId="882"/>
    <cellStyle name="差_岳阳楼区11年地方财政预算表 2" xfId="883"/>
    <cellStyle name="常规 7 2 2 3" xfId="884"/>
    <cellStyle name="常规 3 2 2 3 4" xfId="885"/>
    <cellStyle name="常规 2 4 5 3" xfId="886"/>
    <cellStyle name="常规 2 2 2 3 2 2 6 3" xfId="887"/>
    <cellStyle name="差_岳阳楼区11年地方财政预算表 3" xfId="888"/>
    <cellStyle name="常规 7 2 2 4" xfId="889"/>
    <cellStyle name="常规 3 2 2 3 5" xfId="890"/>
    <cellStyle name="常规 2 2 2 3 2 2 2" xfId="891"/>
    <cellStyle name="常规 3 2 2 3 5 2" xfId="892"/>
    <cellStyle name="差_岳阳楼区11年地方财政预算表 3 2" xfId="893"/>
    <cellStyle name="常规 4 2 2 2 2 2 3" xfId="894"/>
    <cellStyle name="常规 2 2 2 3 2 2 2 2" xfId="895"/>
    <cellStyle name="常规 10 3 5" xfId="896"/>
    <cellStyle name="常规 2 2 2 3 2 2 2 2 2 2" xfId="897"/>
    <cellStyle name="差_长沙" xfId="898"/>
    <cellStyle name="差_长沙 3" xfId="899"/>
    <cellStyle name="差_长沙_执行14预算15年人代会报表（主席团100份1.16定稿）" xfId="900"/>
    <cellStyle name="常规 10" xfId="901"/>
    <cellStyle name="常规 2 2 2 3 2 2 2 3 3" xfId="902"/>
    <cellStyle name="常规 11 2 2" xfId="903"/>
    <cellStyle name="常规 10 10 2 2" xfId="904"/>
    <cellStyle name="常规 9 4 2 3" xfId="905"/>
    <cellStyle name="常规 10 4_执行14预算15年人代会报表（主席团100份1.16定稿）" xfId="906"/>
    <cellStyle name="常规 9 3 2 3" xfId="907"/>
    <cellStyle name="好_湘潭" xfId="908"/>
    <cellStyle name="常规 10 2 2" xfId="909"/>
    <cellStyle name="样式 1 4" xfId="910"/>
    <cellStyle name="常规 10 2 2 2" xfId="911"/>
    <cellStyle name="常规 2_2012年度湖南省省级国有资本经营预算表" xfId="912"/>
    <cellStyle name="常规 3 3 2 3" xfId="913"/>
    <cellStyle name="常规 13_长沙" xfId="914"/>
    <cellStyle name="常规 10 4 2 4" xfId="915"/>
    <cellStyle name="常规 10 2_执行14预算15年人代会报表（主席团100份1.16定稿）" xfId="916"/>
    <cellStyle name="常规 3 3 2 3 2 2" xfId="917"/>
    <cellStyle name="常规 10 2 2 2 2 2" xfId="918"/>
    <cellStyle name="常规 4 7 4" xfId="919"/>
    <cellStyle name="常规 9 6" xfId="920"/>
    <cellStyle name="常规 10 2 2 4" xfId="921"/>
    <cellStyle name="强调文字颜色 2 2" xfId="922"/>
    <cellStyle name="常规 2 2 2 5 2" xfId="923"/>
    <cellStyle name="常规 7 5 2 2 2" xfId="924"/>
    <cellStyle name="常规 10 2 3" xfId="925"/>
    <cellStyle name="常规 10 2 3 3" xfId="926"/>
    <cellStyle name="强调文字颜色 3 2" xfId="927"/>
    <cellStyle name="常规 2 2 2 6 2" xfId="928"/>
    <cellStyle name="千位分隔 2 2 4 2 2" xfId="929"/>
    <cellStyle name="常规 10 2 3 4" xfId="930"/>
    <cellStyle name="常规 2 2 2 4 3 2 2 2" xfId="931"/>
    <cellStyle name="常规 10 2 4" xfId="932"/>
    <cellStyle name="常规 10 2 4 2" xfId="933"/>
    <cellStyle name="常规 10 2 5" xfId="934"/>
    <cellStyle name="常规 10 3 2" xfId="935"/>
    <cellStyle name="常规 2 2 2 2 2 4 2 2" xfId="936"/>
    <cellStyle name="常规 3 2 3 2 2 2 2 2" xfId="937"/>
    <cellStyle name="常规 10 3 2 2" xfId="938"/>
    <cellStyle name="常规 3 4 2 3" xfId="939"/>
    <cellStyle name="常规 2 2 2 2 2 4 2 2 2" xfId="940"/>
    <cellStyle name="常规 10 3 2 2 2" xfId="941"/>
    <cellStyle name="常规 4 2 2 4 2 6 2" xfId="942"/>
    <cellStyle name="常规 10 3 2 3" xfId="943"/>
    <cellStyle name="常规 2 2 2 3 2 5 2 2 2" xfId="944"/>
    <cellStyle name="常规 10 3 2 4" xfId="945"/>
    <cellStyle name="常规 2 2 3 5 2" xfId="946"/>
    <cellStyle name="常规 10 3 3" xfId="947"/>
    <cellStyle name="好_市本级 2" xfId="948"/>
    <cellStyle name="常规 2 2 2 2 2 4 2 3" xfId="949"/>
    <cellStyle name="常规 10 3 4" xfId="950"/>
    <cellStyle name="常规 9 2 2 2 2" xfId="951"/>
    <cellStyle name="常规 10 4" xfId="952"/>
    <cellStyle name="常规 2 2 2 2 2 4 3" xfId="953"/>
    <cellStyle name="常规 3 2 3 2 2 2 3" xfId="954"/>
    <cellStyle name="常规 4 2 2 5 2 2" xfId="955"/>
    <cellStyle name="常规 9 2 2 2 2 2" xfId="956"/>
    <cellStyle name="常规 10 4 2" xfId="957"/>
    <cellStyle name="常规 10 4 2 2 2" xfId="958"/>
    <cellStyle name="常规 10 9" xfId="959"/>
    <cellStyle name="常规 10 4 2 3" xfId="960"/>
    <cellStyle name="常规 10 4 3" xfId="961"/>
    <cellStyle name="常规 2 2 2 3 5 2 2 2" xfId="962"/>
    <cellStyle name="常规 10 4 4" xfId="963"/>
    <cellStyle name="常规 10 4 5" xfId="964"/>
    <cellStyle name="常规 10 5 2 2" xfId="965"/>
    <cellStyle name="常规 11 2" xfId="966"/>
    <cellStyle name="常规 11 2 2 2" xfId="967"/>
    <cellStyle name="常规 11 2 2 3" xfId="968"/>
    <cellStyle name="常规 11 2 3" xfId="969"/>
    <cellStyle name="常规 11 2 3 2" xfId="970"/>
    <cellStyle name="常规 2 3_2016年区内设部门经费预算情况表（修改后）" xfId="971"/>
    <cellStyle name="常规 11 2 4" xfId="972"/>
    <cellStyle name="常规 11 2 5" xfId="973"/>
    <cellStyle name="常规 11 2_执行14预算15年人代会报表（主席团100份1.16定稿）" xfId="974"/>
    <cellStyle name="常规 11 3" xfId="975"/>
    <cellStyle name="常规 2 2 2 2 2 5 2" xfId="976"/>
    <cellStyle name="常规 11 3 2" xfId="977"/>
    <cellStyle name="常规 2 2 2 2 2 5 2 2" xfId="978"/>
    <cellStyle name="常规 18" xfId="979"/>
    <cellStyle name="常规 11 3 2 2" xfId="980"/>
    <cellStyle name="常规 23" xfId="981"/>
    <cellStyle name="常规 4 2 2 2 3" xfId="982"/>
    <cellStyle name="常规 4 4 2 3" xfId="983"/>
    <cellStyle name="常规 6 4 3" xfId="984"/>
    <cellStyle name="常规 2 2 2 2 2 5 2 2 2" xfId="985"/>
    <cellStyle name="常规 11 3 2 2 2" xfId="986"/>
    <cellStyle name="常规 23 2" xfId="987"/>
    <cellStyle name="常规 19" xfId="988"/>
    <cellStyle name="常规 11 3 2 3" xfId="989"/>
    <cellStyle name="常规 24" xfId="990"/>
    <cellStyle name="常规 11 3 3" xfId="991"/>
    <cellStyle name="常规 2 2 2 2 2 5 2 3" xfId="992"/>
    <cellStyle name="常规 11 3 3 2" xfId="993"/>
    <cellStyle name="链接单元格 2" xfId="994"/>
    <cellStyle name="常规 11 3 4" xfId="995"/>
    <cellStyle name="常规 2 6 6 2" xfId="996"/>
    <cellStyle name="常规 11 4 2 2 2" xfId="997"/>
    <cellStyle name="常规 2 2 2 3 2 2 5" xfId="998"/>
    <cellStyle name="常规 11 4_执行14预算15年人代会报表（主席团100份1.16定稿）" xfId="999"/>
    <cellStyle name="常规 2 4 4" xfId="1000"/>
    <cellStyle name="常规 11 5 2 2" xfId="1001"/>
    <cellStyle name="常规 11 5 2 2 2" xfId="1002"/>
    <cellStyle name="常规 11 7 3" xfId="1003"/>
    <cellStyle name="常规 11 7 4" xfId="1004"/>
    <cellStyle name="常规 6_长沙" xfId="1005"/>
    <cellStyle name="常规 11 9" xfId="1006"/>
    <cellStyle name="常规 8 2 5 2" xfId="1007"/>
    <cellStyle name="常规 11_长沙" xfId="1008"/>
    <cellStyle name="强调文字颜色 2 3 3" xfId="1009"/>
    <cellStyle name="常规 2 2 2 5 3 3" xfId="1010"/>
    <cellStyle name="常规 12 10" xfId="1011"/>
    <cellStyle name="常规 12 2" xfId="1012"/>
    <cellStyle name="常规 3 2 2 4 2 2 2" xfId="1013"/>
    <cellStyle name="常规 2 4 2 2 3 2 2" xfId="1014"/>
    <cellStyle name="常规 2 2 2 3 2 4 2" xfId="1015"/>
    <cellStyle name="常规 12 2_执行14预算15年人代会报表（主席团100份1.16定稿）" xfId="1016"/>
    <cellStyle name="常规 3 2 2 5 2 3" xfId="1017"/>
    <cellStyle name="常规 3 2 3 3 2 2 2" xfId="1018"/>
    <cellStyle name="常规 12 3" xfId="1019"/>
    <cellStyle name="常规 3 2 2 4 2 2 3" xfId="1020"/>
    <cellStyle name="常规 2 2 2 2 2 6 2" xfId="1021"/>
    <cellStyle name="常规 8 4 2 2 2" xfId="1022"/>
    <cellStyle name="常规 2 2 2 2 2 6 2 2" xfId="1023"/>
    <cellStyle name="常规 12 3 2" xfId="1024"/>
    <cellStyle name="常规 12 3 3" xfId="1025"/>
    <cellStyle name="常规 12 3 4" xfId="1026"/>
    <cellStyle name="常规 12 3_执行14预算15年人代会报表（主席团100份1.16定稿）" xfId="1027"/>
    <cellStyle name="常规 3 2 2 3" xfId="1028"/>
    <cellStyle name="常规 2 11 2" xfId="1029"/>
    <cellStyle name="霓付 [0]_ +Foil &amp; -FOIL &amp; PAPER" xfId="1030"/>
    <cellStyle name="常规 12 4 3" xfId="1031"/>
    <cellStyle name="常规 12 4 4" xfId="1032"/>
    <cellStyle name="常规 12 4_执行14预算15年人代会报表（主席团100份1.16定稿）" xfId="1033"/>
    <cellStyle name="常规 12 6" xfId="1034"/>
    <cellStyle name="常规 12 7" xfId="1035"/>
    <cellStyle name="常规 12 8" xfId="1036"/>
    <cellStyle name="常规 12 9" xfId="1037"/>
    <cellStyle name="常规 12_长沙" xfId="1038"/>
    <cellStyle name="常规 2 4 2 2 3 3" xfId="1039"/>
    <cellStyle name="常规 3 2 2 4 2 3" xfId="1040"/>
    <cellStyle name="常规 13" xfId="1041"/>
    <cellStyle name="常规 13 2" xfId="1042"/>
    <cellStyle name="常规 13 2 2" xfId="1043"/>
    <cellStyle name="常规 13 2 3" xfId="1044"/>
    <cellStyle name="常规 13 3" xfId="1045"/>
    <cellStyle name="常规 13 3 2" xfId="1046"/>
    <cellStyle name="常规 13 4" xfId="1047"/>
    <cellStyle name="常规 14" xfId="1048"/>
    <cellStyle name="常规 14 2" xfId="1049"/>
    <cellStyle name="常规 2 2 2 4 4 2 2 2" xfId="1050"/>
    <cellStyle name="常规 14 3" xfId="1051"/>
    <cellStyle name="常规 15 2" xfId="1052"/>
    <cellStyle name="常规 5 2 2 2 2" xfId="1053"/>
    <cellStyle name="常规 15 3" xfId="1054"/>
    <cellStyle name="常规 16 2" xfId="1055"/>
    <cellStyle name="常规 16 5" xfId="1056"/>
    <cellStyle name="常规 2 10 2" xfId="1057"/>
    <cellStyle name="强调文字颜色 3 3 2" xfId="1058"/>
    <cellStyle name="常规 16 6" xfId="1059"/>
    <cellStyle name="常规 2 10 3" xfId="1060"/>
    <cellStyle name="强调文字颜色 3 3 3" xfId="1061"/>
    <cellStyle name="常规 16 7" xfId="1062"/>
    <cellStyle name="常规 22" xfId="1063"/>
    <cellStyle name="常规 17" xfId="1064"/>
    <cellStyle name="注释 4 2" xfId="1065"/>
    <cellStyle name="常规 19 2" xfId="1066"/>
    <cellStyle name="常规 8 5 2 3" xfId="1067"/>
    <cellStyle name="常规 2 2 2 3 2 7" xfId="1068"/>
    <cellStyle name="常规 2" xfId="1069"/>
    <cellStyle name="常规 2 2 4 3 2 2" xfId="1070"/>
    <cellStyle name="千位分隔 2 2 4 2 3" xfId="1071"/>
    <cellStyle name="常规 2 10" xfId="1072"/>
    <cellStyle name="常规 2 2 2 6 3" xfId="1073"/>
    <cellStyle name="强调文字颜色 3 3" xfId="1074"/>
    <cellStyle name="常规 2 10 2 2" xfId="1075"/>
    <cellStyle name="常规 2 3 5 2" xfId="1076"/>
    <cellStyle name="好_武陵 3 2" xfId="1077"/>
    <cellStyle name="常规 2 10 2 3" xfId="1078"/>
    <cellStyle name="常规 2 10 4" xfId="1079"/>
    <cellStyle name="千位分隔 5 2 2" xfId="1080"/>
    <cellStyle name="常规 2 10 5" xfId="1081"/>
    <cellStyle name="千位分隔 3 2 3 2" xfId="1082"/>
    <cellStyle name="千位分隔 5 2 3" xfId="1083"/>
    <cellStyle name="常规 2 11" xfId="1084"/>
    <cellStyle name="常规 3 2 2 5" xfId="1085"/>
    <cellStyle name="常规 2 11 4" xfId="1086"/>
    <cellStyle name="常规 3 2 3 3" xfId="1087"/>
    <cellStyle name="常规 2 12 2" xfId="1088"/>
    <cellStyle name="常规 2 16" xfId="1089"/>
    <cellStyle name="常规 3 2 3 3 2" xfId="1090"/>
    <cellStyle name="常规 2 12 2 2" xfId="1091"/>
    <cellStyle name="常规 3 2 3 4" xfId="1092"/>
    <cellStyle name="常规 2 12 3" xfId="1093"/>
    <cellStyle name="常规 3 2 3 5" xfId="1094"/>
    <cellStyle name="常规 2 12 4" xfId="1095"/>
    <cellStyle name="常规 3 2 4 3" xfId="1096"/>
    <cellStyle name="常规 2 13 2" xfId="1097"/>
    <cellStyle name="常规 8_长沙" xfId="1098"/>
    <cellStyle name="常规 2 14" xfId="1099"/>
    <cellStyle name="常规 2 15" xfId="1100"/>
    <cellStyle name="常规 2 2 2 3 2 7 2" xfId="1101"/>
    <cellStyle name="常规 2 2 2 3 2 4 2 3" xfId="1102"/>
    <cellStyle name="常规 2 2" xfId="1103"/>
    <cellStyle name="常规 2 2 10" xfId="1104"/>
    <cellStyle name="常规 2 5 3 3 2 2" xfId="1105"/>
    <cellStyle name="常规 2 2 2 3 2 7 2 2" xfId="1106"/>
    <cellStyle name="常规 2 2 2" xfId="1107"/>
    <cellStyle name="常规 2 2 2 3 2 3 2 3" xfId="1108"/>
    <cellStyle name="常规 2 2 2 10" xfId="1109"/>
    <cellStyle name="常规 2 2 2 11" xfId="1110"/>
    <cellStyle name="常规 2 2 2 12" xfId="1111"/>
    <cellStyle name="常规 2 2 2 2" xfId="1112"/>
    <cellStyle name="常规 2 2 2 2 2" xfId="1113"/>
    <cellStyle name="常规 2 2 2 2 2 2" xfId="1114"/>
    <cellStyle name="常规 2 2 2 2 2 2 2" xfId="1115"/>
    <cellStyle name="常规 2 2 2 2 2 2 2 3" xfId="1116"/>
    <cellStyle name="常规 2 2 2 2 2 2 3" xfId="1117"/>
    <cellStyle name="数字 2 2" xfId="1118"/>
    <cellStyle name="常规 2 2 2 2 2 2 3 3" xfId="1119"/>
    <cellStyle name="常规 2 2 2 4 4 2" xfId="1120"/>
    <cellStyle name="常规 2 2 2 2 2 2 4" xfId="1121"/>
    <cellStyle name="常规 2 3 2 3 2 2 2" xfId="1122"/>
    <cellStyle name="常规 2 2 2 2 2 3 2" xfId="1123"/>
    <cellStyle name="常规 2 2 2 2 2 3 2 2" xfId="1124"/>
    <cellStyle name="常规 2 4 2 3" xfId="1125"/>
    <cellStyle name="常规 2 2 2 2 2 3 2 2 2" xfId="1126"/>
    <cellStyle name="常规 2 2 2 3 2 2 3 3" xfId="1127"/>
    <cellStyle name="常规 2 2 2 2 2 3 2 3" xfId="1128"/>
    <cellStyle name="常规 2 2 2 2 2 3 3" xfId="1129"/>
    <cellStyle name="常规 3 2 3 2 2 2" xfId="1130"/>
    <cellStyle name="常规 2 2 2 2 2 4" xfId="1131"/>
    <cellStyle name="常规 3 2 3 2 2 3" xfId="1132"/>
    <cellStyle name="常规 2 2 2 2 2 5" xfId="1133"/>
    <cellStyle name="常规 8 4 2 2" xfId="1134"/>
    <cellStyle name="常规 4 6 2 2 2" xfId="1135"/>
    <cellStyle name="常规 4 2 4 2 2 2" xfId="1136"/>
    <cellStyle name="常规 2 2 2 2 2 6" xfId="1137"/>
    <cellStyle name="常规 2 2 2 2 3" xfId="1138"/>
    <cellStyle name="常规 8 5 4" xfId="1139"/>
    <cellStyle name="常规 2 2 2 2 3 2 2 2" xfId="1140"/>
    <cellStyle name="常规 2 2 2 2 3 2 3" xfId="1141"/>
    <cellStyle name="常规 2 6 2 2 2 2" xfId="1142"/>
    <cellStyle name="常规 2 5 2 5 2" xfId="1143"/>
    <cellStyle name="常规 2 2 2 2 3 3" xfId="1144"/>
    <cellStyle name="常规 2 2_2016年区内设部门经费预算情况表（修改后）" xfId="1145"/>
    <cellStyle name="常规 2 2 2 2 3 3 2" xfId="1146"/>
    <cellStyle name="常规 2 2 2 2 3 3 2 2" xfId="1147"/>
    <cellStyle name="常规 2 2 2 2 3 3 3" xfId="1148"/>
    <cellStyle name="常规 2 5 2 6 2" xfId="1149"/>
    <cellStyle name="常规 3 2 3 2 3 2" xfId="1150"/>
    <cellStyle name="常规 2 2 2 2 3 4" xfId="1151"/>
    <cellStyle name="常规 2 2 2 2 4" xfId="1152"/>
    <cellStyle name="常规 2 2 2 2 4 2" xfId="1153"/>
    <cellStyle name="常规 22 4" xfId="1154"/>
    <cellStyle name="常规 2 2 2 2 4 2 2" xfId="1155"/>
    <cellStyle name="常规 2 2 2 2 4 2 2 2" xfId="1156"/>
    <cellStyle name="常规 2 2 2 2 4 2 3" xfId="1157"/>
    <cellStyle name="适中 4 2" xfId="1158"/>
    <cellStyle name="常规 3 2 2 2" xfId="1159"/>
    <cellStyle name="常规 2 6 2 3 2 2" xfId="1160"/>
    <cellStyle name="常规 2 2 2 2 4 3" xfId="1161"/>
    <cellStyle name="常规 2 2 2 2 5" xfId="1162"/>
    <cellStyle name="常规 2 2 2 2 5 2" xfId="1163"/>
    <cellStyle name="常规 2 2 2 2 6 3" xfId="1164"/>
    <cellStyle name="常规 2 2 2 2 5 2 2" xfId="1165"/>
    <cellStyle name="常规 2 2 2 2 5 2 2 2" xfId="1166"/>
    <cellStyle name="常规 2 2 2 2 5 3" xfId="1167"/>
    <cellStyle name="常规 2 2 2 2 6" xfId="1168"/>
    <cellStyle name="常规 2 2 2 2 6 2" xfId="1169"/>
    <cellStyle name="警告文本 2 3" xfId="1170"/>
    <cellStyle name="常规 4 2 2 3 2 3" xfId="1171"/>
    <cellStyle name="常规 2 2 2 3 6 3" xfId="1172"/>
    <cellStyle name="检查单元格 2 3" xfId="1173"/>
    <cellStyle name="常规 2 2 2 2 6 2 2" xfId="1174"/>
    <cellStyle name="警告文本 2 3 2" xfId="1175"/>
    <cellStyle name="常规 2 2 2 2 7" xfId="1176"/>
    <cellStyle name="常规 2 2 2 3" xfId="1177"/>
    <cellStyle name="常规 2 2 2 3 2" xfId="1178"/>
    <cellStyle name="常规 2 2 2 3 2 2" xfId="1179"/>
    <cellStyle name="常规 2 2 2 3 2 2 2 2 2 3" xfId="1180"/>
    <cellStyle name="常规 8 4_执行14预算15年人代会报表（主席团100份1.16定稿）" xfId="1181"/>
    <cellStyle name="常规 2 2 2 3 2 2 2 2 3" xfId="1182"/>
    <cellStyle name="常规 2 2 2 3 2 2 2 3" xfId="1183"/>
    <cellStyle name="常规 2 2 2 3 2 2 2 3 2" xfId="1184"/>
    <cellStyle name="常规 2 2 2 3 2 2 2 3 2 2" xfId="1185"/>
    <cellStyle name="常规 6 2 3 3" xfId="1186"/>
    <cellStyle name="常规 2 2 2 3 2 2 2 4" xfId="1187"/>
    <cellStyle name="常规 2 4 2" xfId="1188"/>
    <cellStyle name="常规 2 2 2 3 2 2 3" xfId="1189"/>
    <cellStyle name="常规 2 4 2 2" xfId="1190"/>
    <cellStyle name="常规 2 2 2 3 2 2 3 2" xfId="1191"/>
    <cellStyle name="常规 2 4 2 2 2" xfId="1192"/>
    <cellStyle name="常规 2 2 2 3 2 2 3 2 2" xfId="1193"/>
    <cellStyle name="常规 2 4 2 2 3" xfId="1194"/>
    <cellStyle name="常规 2 2 2 3 2 2 3 2 3" xfId="1195"/>
    <cellStyle name="常规 2 4 3" xfId="1196"/>
    <cellStyle name="常规 2 2 2 3 2 2 4" xfId="1197"/>
    <cellStyle name="常规 2 3 2 4 2 2 2" xfId="1198"/>
    <cellStyle name="常规 2 4 3 2" xfId="1199"/>
    <cellStyle name="常规 2 2 2 3 2 2 4 2" xfId="1200"/>
    <cellStyle name="常规 2 4 3 2 2" xfId="1201"/>
    <cellStyle name="常规 2 2 2 3 2 2 4 2 2" xfId="1202"/>
    <cellStyle name="常规 2 4 3 2 3" xfId="1203"/>
    <cellStyle name="常规 2 2 2 3 2 2 4 2 3" xfId="1204"/>
    <cellStyle name="常规 2 4 3 3" xfId="1205"/>
    <cellStyle name="常规 2 2 2 3 2 2 4 3" xfId="1206"/>
    <cellStyle name="常规 2 2 2 3 2 2 5 2" xfId="1207"/>
    <cellStyle name="常规 2 4 4 2" xfId="1208"/>
    <cellStyle name="常规 2 2 2 3 2 2 5 2 2" xfId="1209"/>
    <cellStyle name="常规 2 4 4 2 2" xfId="1210"/>
    <cellStyle name="常规 2 2 2 3 2 2 5 2 2 2" xfId="1211"/>
    <cellStyle name="常规 2 4 4 2 2 2" xfId="1212"/>
    <cellStyle name="常规 2 2 2 3 2 2 5 2 3" xfId="1213"/>
    <cellStyle name="常规 2 4 4 2 3" xfId="1214"/>
    <cellStyle name="常规 2 2 2 3 2 2 5 3" xfId="1215"/>
    <cellStyle name="常规 2 4 4 3" xfId="1216"/>
    <cellStyle name="常规 2 2 2 3 2 2 6" xfId="1217"/>
    <cellStyle name="常规 2 4 5" xfId="1218"/>
    <cellStyle name="常规 2 2 2 3 2 2 6 2" xfId="1219"/>
    <cellStyle name="常规 2 4 5 2" xfId="1220"/>
    <cellStyle name="常规 2 2 2 3 2 3" xfId="1221"/>
    <cellStyle name="常规 3 2 7 2" xfId="1222"/>
    <cellStyle name="常规 2 2 2 3 2 3 2 2 2" xfId="1223"/>
    <cellStyle name="常规 3 3 4 4" xfId="1224"/>
    <cellStyle name="常规 2 2 2 3 2 3 2 2 2 2" xfId="1225"/>
    <cellStyle name="常规 2 2 2 3 2 3 3" xfId="1226"/>
    <cellStyle name="常规 2 5 2" xfId="1227"/>
    <cellStyle name="常规 2 2 2 3 2 3 3 2" xfId="1228"/>
    <cellStyle name="常规 2 5 2 2" xfId="1229"/>
    <cellStyle name="常规 2 2 2 3 2 3 3 2 2" xfId="1230"/>
    <cellStyle name="常规 2 5 2 2 2" xfId="1231"/>
    <cellStyle name="常规 3 2 3 3 2 2" xfId="1232"/>
    <cellStyle name="常规 2 2 2 3 2 4" xfId="1233"/>
    <cellStyle name="常规 3 2 7 3" xfId="1234"/>
    <cellStyle name="常规 2 2 2 3 2 4 2 2" xfId="1235"/>
    <cellStyle name="常规 2 4 2 5" xfId="1236"/>
    <cellStyle name="常规 2 2 2 3 2 4 2 2 2" xfId="1237"/>
    <cellStyle name="常规 2 2 2 3 2 4 3" xfId="1238"/>
    <cellStyle name="常规 2 6 2" xfId="1239"/>
    <cellStyle name="常规 3 2 3 3 2 3" xfId="1240"/>
    <cellStyle name="常规 2 2 2 3 2 5" xfId="1241"/>
    <cellStyle name="常规 2 2 2 3 2 5 2" xfId="1242"/>
    <cellStyle name="常规 2 2 3 5" xfId="1243"/>
    <cellStyle name="常规 2 2 2 3 2 5 2 2" xfId="1244"/>
    <cellStyle name="千位分隔 2 2 5 2" xfId="1245"/>
    <cellStyle name="常规 2 2 3 2 2 2" xfId="1246"/>
    <cellStyle name="常规 2 2 3 6" xfId="1247"/>
    <cellStyle name="常规 2 2 2 3 2 5 2 3" xfId="1248"/>
    <cellStyle name="常规 2 2 2 3 2 5 3" xfId="1249"/>
    <cellStyle name="常规 2 7 2" xfId="1250"/>
    <cellStyle name="常规 8 5 2 2 2" xfId="1251"/>
    <cellStyle name="常规 2 2 2 3 2 6 2" xfId="1252"/>
    <cellStyle name="常规 2 2 2 3 2 6 3" xfId="1253"/>
    <cellStyle name="常规 2 8 2" xfId="1254"/>
    <cellStyle name="常规 2 2 2 3 2 6 4" xfId="1255"/>
    <cellStyle name="常规 2 8 3" xfId="1256"/>
    <cellStyle name="常规 2 3" xfId="1257"/>
    <cellStyle name="常规 2 2 2 3 2 7 3" xfId="1258"/>
    <cellStyle name="常规 2 9 2" xfId="1259"/>
    <cellStyle name="常规 3" xfId="1260"/>
    <cellStyle name="常规 2 2 2 4 5 2 2" xfId="1261"/>
    <cellStyle name="输出 4 2" xfId="1262"/>
    <cellStyle name="常规 2 2 2 3 2 8" xfId="1263"/>
    <cellStyle name="常规 2 2 2 3 3" xfId="1264"/>
    <cellStyle name="常规 2 2 2 3 3 2" xfId="1265"/>
    <cellStyle name="常规 2 2 2 3 3 2 2 2" xfId="1266"/>
    <cellStyle name="常规 2 2 2 3 3 2 2 2 2" xfId="1267"/>
    <cellStyle name="常规 2 2 2 3 3 2 2 3" xfId="1268"/>
    <cellStyle name="常规 2 2 2 3 3 2 3" xfId="1269"/>
    <cellStyle name="常规 3 4 2" xfId="1270"/>
    <cellStyle name="常规 2 6 3 2 2 2" xfId="1271"/>
    <cellStyle name="常规 2 2 2 3 3 3" xfId="1272"/>
    <cellStyle name="常规 3 2 8 2" xfId="1273"/>
    <cellStyle name="常规 2 2 2 3 4 2 3" xfId="1274"/>
    <cellStyle name="常规 6 4" xfId="1275"/>
    <cellStyle name="常规 4 4 2" xfId="1276"/>
    <cellStyle name="常规 4 2 2 2" xfId="1277"/>
    <cellStyle name="常规 2 2 2 3 4 3" xfId="1278"/>
    <cellStyle name="常规 2 2 2 3 5" xfId="1279"/>
    <cellStyle name="常规 2 2 2 3 5 2" xfId="1280"/>
    <cellStyle name="常规 2 2 2 3 5 3" xfId="1281"/>
    <cellStyle name="常规 2 2 2 3 6" xfId="1282"/>
    <cellStyle name="常规 2 2 2 3 6 2" xfId="1283"/>
    <cellStyle name="常规 4 2 2 4 2 3" xfId="1284"/>
    <cellStyle name="常规 4 3 5 2 2" xfId="1285"/>
    <cellStyle name="常规 2 2 2 3 7" xfId="1286"/>
    <cellStyle name="常规 2 2 2 4 2" xfId="1287"/>
    <cellStyle name="强调文字颜色 1 2" xfId="1288"/>
    <cellStyle name="常规 2 2 2 4 2 2" xfId="1289"/>
    <cellStyle name="强调文字颜色 1 2 2" xfId="1290"/>
    <cellStyle name="常规 2 2 2 4 2 2 2" xfId="1291"/>
    <cellStyle name="常规 2 2 2 4 2 2 2 2 2" xfId="1292"/>
    <cellStyle name="常规 2 2 2 4 2 2 2 3" xfId="1293"/>
    <cellStyle name="常规 2 2 2 4 2 2 3" xfId="1294"/>
    <cellStyle name="常规 3 2 3 4 2 2" xfId="1295"/>
    <cellStyle name="常规 2 2 2 4 2 4" xfId="1296"/>
    <cellStyle name="强调文字颜色 1 2 4" xfId="1297"/>
    <cellStyle name="常规 2 3 5 2 2 2" xfId="1298"/>
    <cellStyle name="常规 2 2 2 4 3 3" xfId="1299"/>
    <cellStyle name="强调文字颜色 1 3 3" xfId="1300"/>
    <cellStyle name="常规 2 3 2 3 2 2" xfId="1301"/>
    <cellStyle name="常规 2 2 2 4 4" xfId="1302"/>
    <cellStyle name="常规 2 2 2 4 4 2 2" xfId="1303"/>
    <cellStyle name="常规 2 2 2 4 4 3" xfId="1304"/>
    <cellStyle name="常规 2 2 2 4 5 2" xfId="1305"/>
    <cellStyle name="输出 4" xfId="1306"/>
    <cellStyle name="常规 3 2" xfId="1307"/>
    <cellStyle name="常规 2 6 2 3" xfId="1308"/>
    <cellStyle name="常规 2 2 2 4 5 2 2 2" xfId="1309"/>
    <cellStyle name="常规 2 2 2 4 5 3" xfId="1310"/>
    <cellStyle name="常规 2 2 2 4 6" xfId="1311"/>
    <cellStyle name="常规 2 2 2 4 7" xfId="1312"/>
    <cellStyle name="常规 2 5 2 3 3" xfId="1313"/>
    <cellStyle name="常规 2 2 2 5 2 2" xfId="1314"/>
    <cellStyle name="强调文字颜色 2 2 2" xfId="1315"/>
    <cellStyle name="常规 2 2 2 5 2 3" xfId="1316"/>
    <cellStyle name="强调文字颜色 2 2 3" xfId="1317"/>
    <cellStyle name="常规 2 2 2 5 3" xfId="1318"/>
    <cellStyle name="强调文字颜色 2 3" xfId="1319"/>
    <cellStyle name="常规 2 8" xfId="1320"/>
    <cellStyle name="常规 2 2 2 5 3 2 2" xfId="1321"/>
    <cellStyle name="输入 2" xfId="1322"/>
    <cellStyle name="常规 2 2 2 5 4" xfId="1323"/>
    <cellStyle name="千位分隔 2 2 4 2 2 2" xfId="1324"/>
    <cellStyle name="常规 2 5 3 3 3" xfId="1325"/>
    <cellStyle name="常规 2 2 2 6 2 2" xfId="1326"/>
    <cellStyle name="强调文字颜色 3 2 2" xfId="1327"/>
    <cellStyle name="常规 2 2 2 6 2 2 2" xfId="1328"/>
    <cellStyle name="常规 2 2 2 6 2 3" xfId="1329"/>
    <cellStyle name="强调文字颜色 3 2 3" xfId="1330"/>
    <cellStyle name="常规 2 2 2 7 2" xfId="1331"/>
    <cellStyle name="强调文字颜色 4 2" xfId="1332"/>
    <cellStyle name="常规 3 8 2 2" xfId="1333"/>
    <cellStyle name="常规 2 2 2 7 2 2" xfId="1334"/>
    <cellStyle name="强调文字颜色 4 2 2" xfId="1335"/>
    <cellStyle name="常规 2 2 2 7 2 2 2" xfId="1336"/>
    <cellStyle name="常规 2 2 2 7 2 3" xfId="1337"/>
    <cellStyle name="强调文字颜色 4 2 3" xfId="1338"/>
    <cellStyle name="常规 2 2 2 7 3" xfId="1339"/>
    <cellStyle name="强调文字颜色 4 3" xfId="1340"/>
    <cellStyle name="常规 2 2 2 8 2" xfId="1341"/>
    <cellStyle name="强调文字颜色 5 2" xfId="1342"/>
    <cellStyle name="常规 2 2 2 8 3" xfId="1343"/>
    <cellStyle name="强调文字颜色 5 3" xfId="1344"/>
    <cellStyle name="常规 2 2 2 9 2" xfId="1345"/>
    <cellStyle name="强调文字颜色 6 2" xfId="1346"/>
    <cellStyle name="常规 2 2 2 9 2 2" xfId="1347"/>
    <cellStyle name="强调文字颜色 6 2 2" xfId="1348"/>
    <cellStyle name="常规_Book1_人大执行06预算07" xfId="1349"/>
    <cellStyle name="常规 2 2 2 9 3" xfId="1350"/>
    <cellStyle name="强调文字颜色 6 3" xfId="1351"/>
    <cellStyle name="常规 2 2 3 2" xfId="1352"/>
    <cellStyle name="常规 2 2 3 4 2 2 2" xfId="1353"/>
    <cellStyle name="千位分隔 2 2 5" xfId="1354"/>
    <cellStyle name="常规 2 2 3 2 2" xfId="1355"/>
    <cellStyle name="千位分隔 2 2 5 2 2 2" xfId="1356"/>
    <cellStyle name="常规 4 5" xfId="1357"/>
    <cellStyle name="常规 4 2 3" xfId="1358"/>
    <cellStyle name="常规 2 2 3 2 2 2 2 2" xfId="1359"/>
    <cellStyle name="常规 2 2 3 6 2 2" xfId="1360"/>
    <cellStyle name="千位分隔 2 2 6" xfId="1361"/>
    <cellStyle name="常规 2 2 3 2 3" xfId="1362"/>
    <cellStyle name="千位分隔 2 2 6 2" xfId="1363"/>
    <cellStyle name="常规 2 2 3 2 3 2" xfId="1364"/>
    <cellStyle name="千位分隔 2 2 6 2 2" xfId="1365"/>
    <cellStyle name="常规 2 2 3 2 3 2 2" xfId="1366"/>
    <cellStyle name="千位分隔 2 2 7" xfId="1367"/>
    <cellStyle name="常规 2 2 3 2 4" xfId="1368"/>
    <cellStyle name="常规 2 2 3 3" xfId="1369"/>
    <cellStyle name="常规 2 2 3 3 2" xfId="1370"/>
    <cellStyle name="常规 2 2 3 3 3" xfId="1371"/>
    <cellStyle name="常规 2 2 3 4 2" xfId="1372"/>
    <cellStyle name="常规 2 2 3 4 3" xfId="1373"/>
    <cellStyle name="常规 3 2 3" xfId="1374"/>
    <cellStyle name="常规 2 6 2 3 3" xfId="1375"/>
    <cellStyle name="常规 2 2 3 5 2 2" xfId="1376"/>
    <cellStyle name="常规 3 2 3 2" xfId="1377"/>
    <cellStyle name="常规 2 2 3 5 2 2 2" xfId="1378"/>
    <cellStyle name="常规 3 2 4" xfId="1379"/>
    <cellStyle name="常规 2 2 3 5 2 3" xfId="1380"/>
    <cellStyle name="常规 2 2 4 2" xfId="1381"/>
    <cellStyle name="常规 2 2 4 2 2" xfId="1382"/>
    <cellStyle name="常规 3 2 3 6" xfId="1383"/>
    <cellStyle name="常规 2 2 4 2 2 2" xfId="1384"/>
    <cellStyle name="常规 3 2 3 6 2" xfId="1385"/>
    <cellStyle name="常规 2 2 4 2 2 2 2" xfId="1386"/>
    <cellStyle name="常规 6 2 3 2 2" xfId="1387"/>
    <cellStyle name="常规 4 3_执行14预算15年人代会报表（主席团100份1.16定稿）" xfId="1388"/>
    <cellStyle name="常规 3 2 3 7" xfId="1389"/>
    <cellStyle name="常规 2 2 4 2 2 3" xfId="1390"/>
    <cellStyle name="常规 2 2 4 3" xfId="1391"/>
    <cellStyle name="常规 2 2 4 3 2" xfId="1392"/>
    <cellStyle name="常规 2 2 4 3 3" xfId="1393"/>
    <cellStyle name="常规 3 5 2 2 2" xfId="1394"/>
    <cellStyle name="常规 2 2 4 4" xfId="1395"/>
    <cellStyle name="常规 2 2 4_2017年人大参阅资料（代表大会-定）1.14" xfId="1396"/>
    <cellStyle name="常规 3 2 2 4 3 2 2" xfId="1397"/>
    <cellStyle name="常规 2 2 5" xfId="1398"/>
    <cellStyle name="常规 2 2 5 2" xfId="1399"/>
    <cellStyle name="解释性文本 4" xfId="1400"/>
    <cellStyle name="常规 2 2 5 2 2" xfId="1401"/>
    <cellStyle name="解释性文本 4 2" xfId="1402"/>
    <cellStyle name="常规 7 8" xfId="1403"/>
    <cellStyle name="常规 2 2 5 2 2 2" xfId="1404"/>
    <cellStyle name="常规 2 3 2 2 2 3" xfId="1405"/>
    <cellStyle name="常规 2 2 6 2 2" xfId="1406"/>
    <cellStyle name="常规 2 2 6 2 2 2" xfId="1407"/>
    <cellStyle name="常规 2 2 6 2 3" xfId="1408"/>
    <cellStyle name="小数" xfId="1409"/>
    <cellStyle name="常规 2 2 9" xfId="1410"/>
    <cellStyle name="常规 2 3 2" xfId="1411"/>
    <cellStyle name="常规 2 3 2 2" xfId="1412"/>
    <cellStyle name="常规 2 3 2 2 2" xfId="1413"/>
    <cellStyle name="常规 2 3 2 2 2 2" xfId="1414"/>
    <cellStyle name="常规 2 3 2 2 2 2 2" xfId="1415"/>
    <cellStyle name="常规 2 3 2 2 2 2 2 2" xfId="1416"/>
    <cellStyle name="常规 2 3 2 2 3" xfId="1417"/>
    <cellStyle name="常规 2 3 2 2 3 2" xfId="1418"/>
    <cellStyle name="常规 2 4 2 5 3" xfId="1419"/>
    <cellStyle name="常规 2 3 2 2 3 2 2" xfId="1420"/>
    <cellStyle name="常规 2 3 2 2 3 3" xfId="1421"/>
    <cellStyle name="常规 2 3 2 2 4" xfId="1422"/>
    <cellStyle name="注释 2 3 2" xfId="1423"/>
    <cellStyle name="常规 2 3 2 3" xfId="1424"/>
    <cellStyle name="常规 2 3 2 3 2" xfId="1425"/>
    <cellStyle name="常规 2 3 2 3 3" xfId="1426"/>
    <cellStyle name="常规 2 3 2 4 2 2" xfId="1427"/>
    <cellStyle name="常规 2 3 2 5 2 2" xfId="1428"/>
    <cellStyle name="常规 2 3 2 5 2 2 2" xfId="1429"/>
    <cellStyle name="输出 3_2017年人大参阅资料（代表大会-定）1.14" xfId="1430"/>
    <cellStyle name="常规 2 3 2 5 2 3" xfId="1431"/>
    <cellStyle name="解释性文本 2" xfId="1432"/>
    <cellStyle name="常规 2 3 2 6 2" xfId="1433"/>
    <cellStyle name="常规 2 3 2 6 2 2" xfId="1434"/>
    <cellStyle name="常规 2 3 2 6 3" xfId="1435"/>
    <cellStyle name="常规 2 3 3" xfId="1436"/>
    <cellStyle name="常规 2 3 3 2" xfId="1437"/>
    <cellStyle name="常规 4 3 8" xfId="1438"/>
    <cellStyle name="常规 2 3 6 2 2" xfId="1439"/>
    <cellStyle name="好_武陵" xfId="1440"/>
    <cellStyle name="常规 2 3 3 2 2 3" xfId="1441"/>
    <cellStyle name="常规 2 3 3 2 3" xfId="1442"/>
    <cellStyle name="常规 2 3 3 3" xfId="1443"/>
    <cellStyle name="常规 2 3 3 3 2" xfId="1444"/>
    <cellStyle name="常规 2 3 3 3 2 2" xfId="1445"/>
    <cellStyle name="千位分隔 2 2 2 2 2 2" xfId="1446"/>
    <cellStyle name="常规 2 3 3 3 3" xfId="1447"/>
    <cellStyle name="常规 2 3 4" xfId="1448"/>
    <cellStyle name="常规 2 3 4 2" xfId="1449"/>
    <cellStyle name="常规 2 3 4 2 3" xfId="1450"/>
    <cellStyle name="常规 2 3 9" xfId="1451"/>
    <cellStyle name="常规 2 3 4 3" xfId="1452"/>
    <cellStyle name="常规 2 3 5" xfId="1453"/>
    <cellStyle name="常规 2 3 5 3" xfId="1454"/>
    <cellStyle name="好 2 2" xfId="1455"/>
    <cellStyle name="常规 2 4" xfId="1456"/>
    <cellStyle name="常规 2 4 2 2 2 2 2" xfId="1457"/>
    <cellStyle name="常规 2 4 2 2 2 2 2 2" xfId="1458"/>
    <cellStyle name="常规 2 4 2 2 2 2 3" xfId="1459"/>
    <cellStyle name="常规 2 4 2 3 2" xfId="1460"/>
    <cellStyle name="常规 2 4 2 3 2 2 2" xfId="1461"/>
    <cellStyle name="常规 2 4 2 3 3" xfId="1462"/>
    <cellStyle name="常规 2 4 2 4" xfId="1463"/>
    <cellStyle name="常规 2 4 2 4 2" xfId="1464"/>
    <cellStyle name="常规 2 4 2 4 2 2 2" xfId="1465"/>
    <cellStyle name="常规 2 4 2 4 3" xfId="1466"/>
    <cellStyle name="常规 2 4 2 5 2 2" xfId="1467"/>
    <cellStyle name="常规 2 4 2 6" xfId="1468"/>
    <cellStyle name="常规 2 4 2 6 3" xfId="1469"/>
    <cellStyle name="常规 2 4 2 7" xfId="1470"/>
    <cellStyle name="常规 4 3 6 2" xfId="1471"/>
    <cellStyle name="常规 2 4 3 2 2 2 2" xfId="1472"/>
    <cellStyle name="常规 2 4 3 2 2 3" xfId="1473"/>
    <cellStyle name="常规 2 4 3 3 2" xfId="1474"/>
    <cellStyle name="千位分隔 2 2 3 2 2 2" xfId="1475"/>
    <cellStyle name="常规 2 4 3 3 3" xfId="1476"/>
    <cellStyle name="常规 2 4 3 4" xfId="1477"/>
    <cellStyle name="常规 2 4 5 2 3" xfId="1478"/>
    <cellStyle name="常规 2 4 6 2 2" xfId="1479"/>
    <cellStyle name="常规 2 4 6 2 2 2" xfId="1480"/>
    <cellStyle name="常规 33" xfId="1481"/>
    <cellStyle name="常规 28" xfId="1482"/>
    <cellStyle name="常规 2 4 6 2 3" xfId="1483"/>
    <cellStyle name="常规 2 4 6 3" xfId="1484"/>
    <cellStyle name="常规 2 4 6 3 2" xfId="1485"/>
    <cellStyle name="常规 2 4 7" xfId="1486"/>
    <cellStyle name="常规 2 4 8" xfId="1487"/>
    <cellStyle name="常规 2 5" xfId="1488"/>
    <cellStyle name="常规 2 5 2 2 2 2" xfId="1489"/>
    <cellStyle name="常规 4 3 4 4" xfId="1490"/>
    <cellStyle name="常规 2 5 2 2 2 2 2" xfId="1491"/>
    <cellStyle name="常规 2 5 2 2 2 2 2 2" xfId="1492"/>
    <cellStyle name="常规 2 5 2 2 2 2 3" xfId="1493"/>
    <cellStyle name="常规 2 5 2 3 2" xfId="1494"/>
    <cellStyle name="霓付_ +Foil &amp; -FOIL &amp; PAPER" xfId="1495"/>
    <cellStyle name="常规 2 5 2 3 2 2" xfId="1496"/>
    <cellStyle name="常规 2 5 2 3 2 3" xfId="1497"/>
    <cellStyle name="常规 2 5 2 4 2" xfId="1498"/>
    <cellStyle name="常规 2 5 2 4 2 2" xfId="1499"/>
    <cellStyle name="常规 2 5 2 4 2 2 2" xfId="1500"/>
    <cellStyle name="常规 2 5 2 4 2 3" xfId="1501"/>
    <cellStyle name="常规 2 6 2 2 2" xfId="1502"/>
    <cellStyle name="常规 2 5 2 5" xfId="1503"/>
    <cellStyle name="常规 2 6 2 2 2 2 2" xfId="1504"/>
    <cellStyle name="常规 2 5 2 5 2 2" xfId="1505"/>
    <cellStyle name="常规 8 6 4" xfId="1506"/>
    <cellStyle name="常规 2 5 2 5 2 2 2" xfId="1507"/>
    <cellStyle name="常规 2 5 2 5 2 3" xfId="1508"/>
    <cellStyle name="常规 2 6 2 2 2 3" xfId="1509"/>
    <cellStyle name="常规 2 5 2 5 3" xfId="1510"/>
    <cellStyle name="常规 2 6 2 2 3" xfId="1511"/>
    <cellStyle name="常规 2 5 2 6" xfId="1512"/>
    <cellStyle name="常规 2 5 2 6 2 2" xfId="1513"/>
    <cellStyle name="常规 2 5 2 6 3" xfId="1514"/>
    <cellStyle name="常规 2 5 2 7" xfId="1515"/>
    <cellStyle name="常规 2 5 3 2" xfId="1516"/>
    <cellStyle name="常规 2 5 3 2 2" xfId="1517"/>
    <cellStyle name="常规 2 5 3 2 2 2" xfId="1518"/>
    <cellStyle name="常规 2 5 3 2 2 2 2" xfId="1519"/>
    <cellStyle name="常规 2 5 3 2 2 3" xfId="1520"/>
    <cellStyle name="常规 2 5 3 3" xfId="1521"/>
    <cellStyle name="常规 2 5 3 4" xfId="1522"/>
    <cellStyle name="常规 2 5 4 2 2" xfId="1523"/>
    <cellStyle name="常规 2 5 4 2 2 2" xfId="1524"/>
    <cellStyle name="常规 2 5 4 2 3" xfId="1525"/>
    <cellStyle name="常规 2 5 4 3" xfId="1526"/>
    <cellStyle name="好_附件2 益阳市市级国有资本经营预算表(定稿) 3" xfId="1527"/>
    <cellStyle name="常规 2 5 5 3" xfId="1528"/>
    <cellStyle name="常规 2 5 6" xfId="1529"/>
    <cellStyle name="常规 2 5 6 2" xfId="1530"/>
    <cellStyle name="常规 2 5 6 2 2" xfId="1531"/>
    <cellStyle name="常规 2 5 6 3" xfId="1532"/>
    <cellStyle name="常规 2 5 7" xfId="1533"/>
    <cellStyle name="常规 2 5 7 2" xfId="1534"/>
    <cellStyle name="常规 2 5 7 2 2" xfId="1535"/>
    <cellStyle name="常规 8 2 5 3" xfId="1536"/>
    <cellStyle name="常规 2 5 7 3" xfId="1537"/>
    <cellStyle name="常规 3 2 2 6 2 2" xfId="1538"/>
    <cellStyle name="常规 2 6" xfId="1539"/>
    <cellStyle name="常规 2 6 2 2" xfId="1540"/>
    <cellStyle name="常规 3 2 2" xfId="1541"/>
    <cellStyle name="常规 2 6 2 3 2" xfId="1542"/>
    <cellStyle name="常规 3 3" xfId="1543"/>
    <cellStyle name="常规 2 6 2 4" xfId="1544"/>
    <cellStyle name="常规 2 6 3 2" xfId="1545"/>
    <cellStyle name="常规 3 4" xfId="1546"/>
    <cellStyle name="常规 2 6 3 2 2" xfId="1547"/>
    <cellStyle name="常规 3 5" xfId="1548"/>
    <cellStyle name="常规 2 6 3 2 3" xfId="1549"/>
    <cellStyle name="常规 4 2" xfId="1550"/>
    <cellStyle name="常规 2 6 3 3" xfId="1551"/>
    <cellStyle name="常规 5 3 2 2 2" xfId="1552"/>
    <cellStyle name="常规 2 6 4 2" xfId="1553"/>
    <cellStyle name="常规 2 6 4 2 2" xfId="1554"/>
    <cellStyle name="常规 5 2" xfId="1555"/>
    <cellStyle name="常规 2 6 4 3" xfId="1556"/>
    <cellStyle name="常规 2 6 5" xfId="1557"/>
    <cellStyle name="常规 2 6 5 2" xfId="1558"/>
    <cellStyle name="常规 2 6 5 2 2" xfId="1559"/>
    <cellStyle name="常规 2 6 5 2 2 2" xfId="1560"/>
    <cellStyle name="常规 2 9" xfId="1561"/>
    <cellStyle name="输入 3" xfId="1562"/>
    <cellStyle name="常规 2 6 5 2 3" xfId="1563"/>
    <cellStyle name="常规 6 2" xfId="1564"/>
    <cellStyle name="常规 2 6 5 3" xfId="1565"/>
    <cellStyle name="常规 2 6 6 2 2" xfId="1566"/>
    <cellStyle name="好_武陵 3" xfId="1567"/>
    <cellStyle name="常规 7 2" xfId="1568"/>
    <cellStyle name="常规 2 6 6 3" xfId="1569"/>
    <cellStyle name="常规 2 6 7 2" xfId="1570"/>
    <cellStyle name="常规 2 6 7 2 2" xfId="1571"/>
    <cellStyle name="常规 3 2 2 7 2 2" xfId="1572"/>
    <cellStyle name="好_德山 2" xfId="1573"/>
    <cellStyle name="常规 8 2" xfId="1574"/>
    <cellStyle name="常规 2 6 7 3" xfId="1575"/>
    <cellStyle name="常规 2 7" xfId="1576"/>
    <cellStyle name="常规 2 7 2 2 2" xfId="1577"/>
    <cellStyle name="常规 2 7 2 2 2 2" xfId="1578"/>
    <cellStyle name="常规 2 7 2 2 3" xfId="1579"/>
    <cellStyle name="常规 2 7 2 3" xfId="1580"/>
    <cellStyle name="常规 2 7 3" xfId="1581"/>
    <cellStyle name="常规 2 7 3 2" xfId="1582"/>
    <cellStyle name="千位分隔 9 3" xfId="1583"/>
    <cellStyle name="常规 2 7 3 2 2" xfId="1584"/>
    <cellStyle name="常规 2 7 3 3" xfId="1585"/>
    <cellStyle name="常规 2 7 4" xfId="1586"/>
    <cellStyle name="常规 4 2_执行14预算15年人代会报表（主席团100份1.16定稿）" xfId="1587"/>
    <cellStyle name="常规 2 7 5" xfId="1588"/>
    <cellStyle name="常规 7 4 5" xfId="1589"/>
    <cellStyle name="常规 2 8 2 2 2" xfId="1590"/>
    <cellStyle name="常规 2 8 2 3" xfId="1591"/>
    <cellStyle name="千位分隔 3 4 2 2 2" xfId="1592"/>
    <cellStyle name="常规 3 4 3 2 2" xfId="1593"/>
    <cellStyle name="常规 2 8 4" xfId="1594"/>
    <cellStyle name="千位分隔[0] 2 2" xfId="1595"/>
    <cellStyle name="常规 2 9 2 2" xfId="1596"/>
    <cellStyle name="常规 3 2 2 2 6" xfId="1597"/>
    <cellStyle name="常规 2 9 2 2 2" xfId="1598"/>
    <cellStyle name="常规 2 9 2 3" xfId="1599"/>
    <cellStyle name="常规 2 9 3" xfId="1600"/>
    <cellStyle name="常规 2 9 4" xfId="1601"/>
    <cellStyle name="千位分隔[0] 3 2" xfId="1602"/>
    <cellStyle name="常规 22 3" xfId="1603"/>
    <cellStyle name="常规 23 3" xfId="1604"/>
    <cellStyle name="常规 23 4" xfId="1605"/>
    <cellStyle name="常规 32" xfId="1606"/>
    <cellStyle name="常规 27" xfId="1607"/>
    <cellStyle name="常规 34" xfId="1608"/>
    <cellStyle name="常规 29" xfId="1609"/>
    <cellStyle name="常规 3 10" xfId="1610"/>
    <cellStyle name="常规 3 10 2" xfId="1611"/>
    <cellStyle name="千位分隔 2 2 3 2 3" xfId="1612"/>
    <cellStyle name="常规 3 11" xfId="1613"/>
    <cellStyle name="常规 3 11 2 2" xfId="1614"/>
    <cellStyle name="常规 3 2 10" xfId="1615"/>
    <cellStyle name="常规 3 2 5 2 2" xfId="1616"/>
    <cellStyle name="常规 3 2 11" xfId="1617"/>
    <cellStyle name="常规 3 2 5 2 3" xfId="1618"/>
    <cellStyle name="常规 3 2 2 2 2" xfId="1619"/>
    <cellStyle name="常规 3 2 2 2 2 2" xfId="1620"/>
    <cellStyle name="常规 4 2 6 3" xfId="1621"/>
    <cellStyle name="常规 3 2 2 2 2 2 2" xfId="1622"/>
    <cellStyle name="常规 3 2 2 2 2 2 2 2" xfId="1623"/>
    <cellStyle name="常规 3 2 2 2 2 2 2 2 2" xfId="1624"/>
    <cellStyle name="常规 3 2 2 2 2 2 2 3" xfId="1625"/>
    <cellStyle name="好_长沙 2" xfId="1626"/>
    <cellStyle name="常规_Book1_执行09预算10(1.4)" xfId="1627"/>
    <cellStyle name="常规 3 2 2 2 2 2 3" xfId="1628"/>
    <cellStyle name="常规 3 2 2 2 2 3" xfId="1629"/>
    <cellStyle name="常规 3 2 4 3 2" xfId="1630"/>
    <cellStyle name="常规 3 2 2 2 2 3 2" xfId="1631"/>
    <cellStyle name="常规 3 2 4 3 2 2" xfId="1632"/>
    <cellStyle name="常规 3 2 2 2 2 3 2 2" xfId="1633"/>
    <cellStyle name="常规 3 2 4 3 3" xfId="1634"/>
    <cellStyle name="常规 7 4 2 2" xfId="1635"/>
    <cellStyle name="常规 4 5 2 2 2" xfId="1636"/>
    <cellStyle name="常规 4 2 3 2 2 2" xfId="1637"/>
    <cellStyle name="常规 3 2 2 2 2 4" xfId="1638"/>
    <cellStyle name="常规 3 2 2 2 3" xfId="1639"/>
    <cellStyle name="常规 3 2 2 2 3 2" xfId="1640"/>
    <cellStyle name="常规 4 3 6 3" xfId="1641"/>
    <cellStyle name="常规 3 2 2 2 3 2 2" xfId="1642"/>
    <cellStyle name="常规 3 2 2 2 3 2 2 2" xfId="1643"/>
    <cellStyle name="常规 3 2 2 2 3 2 3" xfId="1644"/>
    <cellStyle name="常规 3 2 2 2 3 3" xfId="1645"/>
    <cellStyle name="常规 3 2 2 2 4" xfId="1646"/>
    <cellStyle name="常规 3 2 2 2 5" xfId="1647"/>
    <cellStyle name="常规 3 2 2 2 5 2 2" xfId="1648"/>
    <cellStyle name="常规 3 7" xfId="1649"/>
    <cellStyle name="常规 3 2 2 2 5 3" xfId="1650"/>
    <cellStyle name="常规 3 2 2 3 2 2 2" xfId="1651"/>
    <cellStyle name="汇总 4 2" xfId="1652"/>
    <cellStyle name="好_高新区2015年调整预算数据表格（修改）" xfId="1653"/>
    <cellStyle name="常规 3 2 2 3 2 2 2 2" xfId="1654"/>
    <cellStyle name="常规 3 2 2 3 2 2 2 2 2" xfId="1655"/>
    <cellStyle name="常规 3 2 2 3 2 2 2 3" xfId="1656"/>
    <cellStyle name="常规 3 2 2 3 2 2 3" xfId="1657"/>
    <cellStyle name="常规 3 2 2 3 2 3 2 2" xfId="1658"/>
    <cellStyle name="常规 7 5 2 2" xfId="1659"/>
    <cellStyle name="常规 4 2 3 3 2 2" xfId="1660"/>
    <cellStyle name="常规 3 2 2 3 2 4" xfId="1661"/>
    <cellStyle name="常规 3 2 2 3 3" xfId="1662"/>
    <cellStyle name="常规 7 2 2 2" xfId="1663"/>
    <cellStyle name="常规 3 2 2 3 3 2" xfId="1664"/>
    <cellStyle name="常规 7 2 2 2 2" xfId="1665"/>
    <cellStyle name="常规 3 2 2 3 3 2 2" xfId="1666"/>
    <cellStyle name="常规 3 2 2 3 3 2 2 2" xfId="1667"/>
    <cellStyle name="千位分隔 3 6" xfId="1668"/>
    <cellStyle name="常规 3 2 2 3 3 2 3" xfId="1669"/>
    <cellStyle name="常规 3 2 2 3 4 2" xfId="1670"/>
    <cellStyle name="常规 3 2 2 3 4 3" xfId="1671"/>
    <cellStyle name="常规 3 2 2 3 5 2 2" xfId="1672"/>
    <cellStyle name="常规 3 2 2 3 5 2 2 2" xfId="1673"/>
    <cellStyle name="常规 3 2 2 3 5 2 3" xfId="1674"/>
    <cellStyle name="常规 3 2 2 3 5 3" xfId="1675"/>
    <cellStyle name="常规 3 2 2 3 6" xfId="1676"/>
    <cellStyle name="常规 3 2 2 3 6 2" xfId="1677"/>
    <cellStyle name="常规 3 2 2 3 6 2 2" xfId="1678"/>
    <cellStyle name="好 3" xfId="1679"/>
    <cellStyle name="常规 3 2 2 3 6 3" xfId="1680"/>
    <cellStyle name="常规 3 2 2 3 7" xfId="1681"/>
    <cellStyle name="好 4" xfId="1682"/>
    <cellStyle name="常规 3 2 2 4 2" xfId="1683"/>
    <cellStyle name="常规 3 2 2 4 3 2" xfId="1684"/>
    <cellStyle name="常规 3 2 2 4 3 3" xfId="1685"/>
    <cellStyle name="常规 3 3 5 2 2 2" xfId="1686"/>
    <cellStyle name="常规 3 2 2 5 2" xfId="1687"/>
    <cellStyle name="常规 3 2 2 5 2 2" xfId="1688"/>
    <cellStyle name="常规 3 2 2 5 2 2 2" xfId="1689"/>
    <cellStyle name="常规 3 2 2 6" xfId="1690"/>
    <cellStyle name="常规 3 2 2 6 2" xfId="1691"/>
    <cellStyle name="常规 3 2 2 6 2 2 2" xfId="1692"/>
    <cellStyle name="千位分隔 2 2 2 2" xfId="1693"/>
    <cellStyle name="常规 3 2 2 6 2 3" xfId="1694"/>
    <cellStyle name="常规 3 2 2 7" xfId="1695"/>
    <cellStyle name="常规 3 2 2 7 2" xfId="1696"/>
    <cellStyle name="好_德山" xfId="1697"/>
    <cellStyle name="常规 8" xfId="1698"/>
    <cellStyle name="常规 3 2 2 8" xfId="1699"/>
    <cellStyle name="常规 3 2 2 9" xfId="1700"/>
    <cellStyle name="常规 3 2 3 2 2" xfId="1701"/>
    <cellStyle name="千位_1" xfId="1702"/>
    <cellStyle name="常规 3 2 3 2 3" xfId="1703"/>
    <cellStyle name="常规 3 2 3 2 3 2 2" xfId="1704"/>
    <cellStyle name="分级显示行_1_13区汇总" xfId="1705"/>
    <cellStyle name="常规 3 2 3 2 3 3" xfId="1706"/>
    <cellStyle name="常规 7 3 2 2" xfId="1707"/>
    <cellStyle name="千位分隔 2 2" xfId="1708"/>
    <cellStyle name="常规 3 2 3 3 3" xfId="1709"/>
    <cellStyle name="常规 3 2 3 4 2" xfId="1710"/>
    <cellStyle name="常规 3 2 3 5 2 3" xfId="1711"/>
    <cellStyle name="常规 3 2 3 4 2 2 2" xfId="1712"/>
    <cellStyle name="强调文字颜色 1 2 4 2" xfId="1713"/>
    <cellStyle name="常规 3 2 3 4 2 3" xfId="1714"/>
    <cellStyle name="常规 3 2 3 5 2" xfId="1715"/>
    <cellStyle name="常规 3 2 3 5 2 2" xfId="1716"/>
    <cellStyle name="强调文字颜色 2 2 4" xfId="1717"/>
    <cellStyle name="常规 3 2 3 6 2 2" xfId="1718"/>
    <cellStyle name="强调文字颜色 3 2 4" xfId="1719"/>
    <cellStyle name="常规 3 2 4 2" xfId="1720"/>
    <cellStyle name="常规 3 2 4 2 2" xfId="1721"/>
    <cellStyle name="常规 3 2 4 2 2 2" xfId="1722"/>
    <cellStyle name="常规 3 2 4 2 2 2 2" xfId="1723"/>
    <cellStyle name="好_岳塘区" xfId="1724"/>
    <cellStyle name="常规 8 2 2 5" xfId="1725"/>
    <cellStyle name="常规 3 2 4 2 3" xfId="1726"/>
    <cellStyle name="常规 3 2 4 4" xfId="1727"/>
    <cellStyle name="常规 3 2 4 5" xfId="1728"/>
    <cellStyle name="常规 3 2 9" xfId="1729"/>
    <cellStyle name="常规 3 3 2" xfId="1730"/>
    <cellStyle name="常规 3 3 2 2 2" xfId="1731"/>
    <cellStyle name="常规 3 3 2 2 2 2" xfId="1732"/>
    <cellStyle name="常规 3 3 5 2 3" xfId="1733"/>
    <cellStyle name="常规 3 3 2 2 2 2 2" xfId="1734"/>
    <cellStyle name="常规 3 3 2 2 2 3" xfId="1735"/>
    <cellStyle name="常规 8 5 2" xfId="1736"/>
    <cellStyle name="常规 3 3 2 2 3" xfId="1737"/>
    <cellStyle name="常规 3 3 2 3 2" xfId="1738"/>
    <cellStyle name="常规 3 3 2 3 3" xfId="1739"/>
    <cellStyle name="常规 8 2 2 2" xfId="1740"/>
    <cellStyle name="常规 3 3 2 5" xfId="1741"/>
    <cellStyle name="常规 3 3 3" xfId="1742"/>
    <cellStyle name="常规 3 3 3 2" xfId="1743"/>
    <cellStyle name="常规 3 3 3 2 2" xfId="1744"/>
    <cellStyle name="计算 2 3" xfId="1745"/>
    <cellStyle name="常规 3 3 3 2 2 2" xfId="1746"/>
    <cellStyle name="常规 3 3 3 2 3" xfId="1747"/>
    <cellStyle name="千位分隔 3 7 2" xfId="1748"/>
    <cellStyle name="计算 2 4" xfId="1749"/>
    <cellStyle name="常规 3 3 3 3" xfId="1750"/>
    <cellStyle name="常规 3 3 3 4" xfId="1751"/>
    <cellStyle name="常规 3 3 4" xfId="1752"/>
    <cellStyle name="常规 3 3 4 2" xfId="1753"/>
    <cellStyle name="常规 42" xfId="1754"/>
    <cellStyle name="常规 3 3 4 2 2" xfId="1755"/>
    <cellStyle name="常规 3 3 4 2 2 2" xfId="1756"/>
    <cellStyle name="常规 3 3 4 2 3" xfId="1757"/>
    <cellStyle name="常规 3 3 4 3" xfId="1758"/>
    <cellStyle name="常规 3 3 5 2 2" xfId="1759"/>
    <cellStyle name="常规 3 3 6 2 2" xfId="1760"/>
    <cellStyle name="常规 3 4 2 2" xfId="1761"/>
    <cellStyle name="检查单元格 2 4" xfId="1762"/>
    <cellStyle name="常规 3 4 2 2 2" xfId="1763"/>
    <cellStyle name="检查单元格 2 4 2" xfId="1764"/>
    <cellStyle name="常规 3 4 2 2 2 2" xfId="1765"/>
    <cellStyle name="常规 3 4 2 2 3" xfId="1766"/>
    <cellStyle name="常规 3 4 2 4" xfId="1767"/>
    <cellStyle name="好_大通湖2013年调整预算表(定稿）" xfId="1768"/>
    <cellStyle name="常规 3 4 3 2" xfId="1769"/>
    <cellStyle name="千位分隔[0] 2" xfId="1770"/>
    <cellStyle name="样式 1 2 3" xfId="1771"/>
    <cellStyle name="常规_2013年预算表格(3月15报省表内公式表)" xfId="1772"/>
    <cellStyle name="常规 3 4 3 3" xfId="1773"/>
    <cellStyle name="千位分隔[0] 3" xfId="1774"/>
    <cellStyle name="常规 3 4 3 4" xfId="1775"/>
    <cellStyle name="千位分隔[0] 4" xfId="1776"/>
    <cellStyle name="常规 3 4 4" xfId="1777"/>
    <cellStyle name="常规 3 4 4 2" xfId="1778"/>
    <cellStyle name="常规 3 6" xfId="1779"/>
    <cellStyle name="常规 3 6 2" xfId="1780"/>
    <cellStyle name="千位分隔 2 2 2 3" xfId="1781"/>
    <cellStyle name="常规 3 6 2 2" xfId="1782"/>
    <cellStyle name="常规 3 6 2 2 2" xfId="1783"/>
    <cellStyle name="常规 3 6 2 3" xfId="1784"/>
    <cellStyle name="常规 3 7 2" xfId="1785"/>
    <cellStyle name="千位分隔 2 2 3 3" xfId="1786"/>
    <cellStyle name="常规 3 7 2 2" xfId="1787"/>
    <cellStyle name="常规 3 7 3" xfId="1788"/>
    <cellStyle name="常规 3 7 4" xfId="1789"/>
    <cellStyle name="常规 3 8" xfId="1790"/>
    <cellStyle name="常规 3 9" xfId="1791"/>
    <cellStyle name="常规 4 10" xfId="1792"/>
    <cellStyle name="常规 4 4" xfId="1793"/>
    <cellStyle name="常规 4 2 2" xfId="1794"/>
    <cellStyle name="常规 6 4 2" xfId="1795"/>
    <cellStyle name="常规 4 4 2 2" xfId="1796"/>
    <cellStyle name="常规 4 2 2 2 2" xfId="1797"/>
    <cellStyle name="常规 6 4 2 2" xfId="1798"/>
    <cellStyle name="常规 4 4 2 2 2" xfId="1799"/>
    <cellStyle name="常规 4 2 2 2 2 2" xfId="1800"/>
    <cellStyle name="常规 6 4 2 2 2" xfId="1801"/>
    <cellStyle name="常规 4 4 2 2 2 2" xfId="1802"/>
    <cellStyle name="常规 4 2 2 2 2 2 2" xfId="1803"/>
    <cellStyle name="常规 4 2 2 2 2 2 2 2" xfId="1804"/>
    <cellStyle name="常规 6 4 2 3" xfId="1805"/>
    <cellStyle name="常规 4 4 2 2 3" xfId="1806"/>
    <cellStyle name="常规 4 2 2 2 2 3" xfId="1807"/>
    <cellStyle name="常规 4 2 2 2 3 2" xfId="1808"/>
    <cellStyle name="常规 4 2 2 2 3 2 2" xfId="1809"/>
    <cellStyle name="常规_预算执行" xfId="1810"/>
    <cellStyle name="常规 4 2 2 2 3 3" xfId="1811"/>
    <cellStyle name="常规 6 4 4" xfId="1812"/>
    <cellStyle name="常规 4 4 2 4" xfId="1813"/>
    <cellStyle name="常规 4 2 2 2 4" xfId="1814"/>
    <cellStyle name="警告文本 2" xfId="1815"/>
    <cellStyle name="常规 6 5 2" xfId="1816"/>
    <cellStyle name="常规 4 4 3 2" xfId="1817"/>
    <cellStyle name="常规 4 2 2 3 2" xfId="1818"/>
    <cellStyle name="警告文本 2 2" xfId="1819"/>
    <cellStyle name="常规 6 5 2 2" xfId="1820"/>
    <cellStyle name="常规 4 4 3 2 2" xfId="1821"/>
    <cellStyle name="常规 4 2 2 3 2 2" xfId="1822"/>
    <cellStyle name="常规 4 2 2 3 2 2 2" xfId="1823"/>
    <cellStyle name="警告文本 3" xfId="1824"/>
    <cellStyle name="常规 6 5 3" xfId="1825"/>
    <cellStyle name="常规 4 4 3 3" xfId="1826"/>
    <cellStyle name="常规 4 2 2 3 3" xfId="1827"/>
    <cellStyle name="常规 6 6" xfId="1828"/>
    <cellStyle name="常规 4 4 4" xfId="1829"/>
    <cellStyle name="常规 4 2 2 4" xfId="1830"/>
    <cellStyle name="常规 4 4 4 2" xfId="1831"/>
    <cellStyle name="常规 4 2 2 4 2" xfId="1832"/>
    <cellStyle name="常规 4 2 2 4 2 2" xfId="1833"/>
    <cellStyle name="常规 4 2 2 4 2 2 2" xfId="1834"/>
    <cellStyle name="常规 4 2 2 4 3" xfId="1835"/>
    <cellStyle name="常规 6 7" xfId="1836"/>
    <cellStyle name="常规 4 4 5" xfId="1837"/>
    <cellStyle name="常规 4 2 2 5" xfId="1838"/>
    <cellStyle name="常规 4 2 2 5 2" xfId="1839"/>
    <cellStyle name="常规 6 8" xfId="1840"/>
    <cellStyle name="常规 4 2 2 6" xfId="1841"/>
    <cellStyle name="常规 4 2 2 7" xfId="1842"/>
    <cellStyle name="常规 7 4" xfId="1843"/>
    <cellStyle name="常规 4 5 2" xfId="1844"/>
    <cellStyle name="常规 4 2 3 2" xfId="1845"/>
    <cellStyle name="常规 7 4 2" xfId="1846"/>
    <cellStyle name="常规 4 5 2 2" xfId="1847"/>
    <cellStyle name="常规 4 2 3 2 2" xfId="1848"/>
    <cellStyle name="常规 7 4 2 2 2" xfId="1849"/>
    <cellStyle name="常规 4 2 3 2 2 2 2" xfId="1850"/>
    <cellStyle name="常规 7 5" xfId="1851"/>
    <cellStyle name="常规 4 5 3" xfId="1852"/>
    <cellStyle name="常规 4 2 3 3" xfId="1853"/>
    <cellStyle name="常规 7 5 2" xfId="1854"/>
    <cellStyle name="常规 4 2 3 3 2" xfId="1855"/>
    <cellStyle name="常规 7 7" xfId="1856"/>
    <cellStyle name="常规 4 2 3 5" xfId="1857"/>
    <cellStyle name="常规 4 6" xfId="1858"/>
    <cellStyle name="常规 4 2 4" xfId="1859"/>
    <cellStyle name="常规 8 4" xfId="1860"/>
    <cellStyle name="常规 4 6 2" xfId="1861"/>
    <cellStyle name="常规 4 2 4 2" xfId="1862"/>
    <cellStyle name="千位分隔 2 3 2 3" xfId="1863"/>
    <cellStyle name="常规 8 4 2" xfId="1864"/>
    <cellStyle name="常规 4 6 2 2" xfId="1865"/>
    <cellStyle name="常规 4 2 4 2 2" xfId="1866"/>
    <cellStyle name="常规 8 4 3" xfId="1867"/>
    <cellStyle name="常规 4 6 2 3" xfId="1868"/>
    <cellStyle name="常规 4 2 4 2 3" xfId="1869"/>
    <cellStyle name="常规 8 5" xfId="1870"/>
    <cellStyle name="常规 4 6 3" xfId="1871"/>
    <cellStyle name="常规 4 2 4 3" xfId="1872"/>
    <cellStyle name="常规 8 6" xfId="1873"/>
    <cellStyle name="常规 4 6 4" xfId="1874"/>
    <cellStyle name="常规 4 2 4 4" xfId="1875"/>
    <cellStyle name="常规 4 7" xfId="1876"/>
    <cellStyle name="常规 4 2 5" xfId="1877"/>
    <cellStyle name="常规 9 4 2" xfId="1878"/>
    <cellStyle name="常规 4 7 2 2" xfId="1879"/>
    <cellStyle name="常规 4 2 5 2 2" xfId="1880"/>
    <cellStyle name="常规 9 4 2 2" xfId="1881"/>
    <cellStyle name="常规 4 2 5 2 2 2" xfId="1882"/>
    <cellStyle name="常规 9 5" xfId="1883"/>
    <cellStyle name="常规 4 7 3" xfId="1884"/>
    <cellStyle name="常规 4 2 5 3" xfId="1885"/>
    <cellStyle name="常规 4 8" xfId="1886"/>
    <cellStyle name="常规 4 2 6" xfId="1887"/>
    <cellStyle name="千位分隔 4 2 2 2" xfId="1888"/>
    <cellStyle name="常规 4 2 6 2 2" xfId="1889"/>
    <cellStyle name="好_2015年市本级全口径预算草案 - 副本" xfId="1890"/>
    <cellStyle name="常规 4 9" xfId="1891"/>
    <cellStyle name="常规 4 2 7" xfId="1892"/>
    <cellStyle name="千位分隔 4 2 2 3" xfId="1893"/>
    <cellStyle name="常规 4 2 8" xfId="1894"/>
    <cellStyle name="常规 4 3" xfId="1895"/>
    <cellStyle name="常规 5 4" xfId="1896"/>
    <cellStyle name="常规 4 3 2" xfId="1897"/>
    <cellStyle name="常规 5 4 2 2" xfId="1898"/>
    <cellStyle name="常规 4 3 2 2 2" xfId="1899"/>
    <cellStyle name="常规 5 4 2 2 2" xfId="1900"/>
    <cellStyle name="常规 4 3 2 2 2 2" xfId="1901"/>
    <cellStyle name="常规 5 4 2 3" xfId="1902"/>
    <cellStyle name="常规 4 3 2 2 3" xfId="1903"/>
    <cellStyle name="常规 5 4 3" xfId="1904"/>
    <cellStyle name="常规 4 3 2 3" xfId="1905"/>
    <cellStyle name="常规 4 3 2 3 2" xfId="1906"/>
    <cellStyle name="常规 4 3 2 3 2 2" xfId="1907"/>
    <cellStyle name="常规 4 3 2 3 3" xfId="1908"/>
    <cellStyle name="常规 4 3 2 4" xfId="1909"/>
    <cellStyle name="常规 4 3 2 5" xfId="1910"/>
    <cellStyle name="常规 5 5" xfId="1911"/>
    <cellStyle name="常规 4 3 3" xfId="1912"/>
    <cellStyle name="常规 5 5 2" xfId="1913"/>
    <cellStyle name="常规 4 3 3 2" xfId="1914"/>
    <cellStyle name="常规 5 5 2 2" xfId="1915"/>
    <cellStyle name="常规 4 3 3 2 2" xfId="1916"/>
    <cellStyle name="常规 4 3 3 2 2 2" xfId="1917"/>
    <cellStyle name="常规 8 5 3" xfId="1918"/>
    <cellStyle name="常规 5 5 3" xfId="1919"/>
    <cellStyle name="常规 4 3 3 3" xfId="1920"/>
    <cellStyle name="常规 4 3 3 4" xfId="1921"/>
    <cellStyle name="常规 5 6" xfId="1922"/>
    <cellStyle name="常规 4 3 4" xfId="1923"/>
    <cellStyle name="常规 4 3 4 2" xfId="1924"/>
    <cellStyle name="常规_09年决算参阅资料(常委会定)" xfId="1925"/>
    <cellStyle name="常规 4 3 4 2 2" xfId="1926"/>
    <cellStyle name="常规 4 3 4 2 2 2" xfId="1927"/>
    <cellStyle name="常规 4 3 4 3" xfId="1928"/>
    <cellStyle name="常规 5 7" xfId="1929"/>
    <cellStyle name="常规 4 3 5" xfId="1930"/>
    <cellStyle name="常规 4 3 5 2" xfId="1931"/>
    <cellStyle name="常规 4 3 5 2 2 2" xfId="1932"/>
    <cellStyle name="常规 4 3 5 2 3" xfId="1933"/>
    <cellStyle name="常规 4 3 5 3" xfId="1934"/>
    <cellStyle name="常规 5 8" xfId="1935"/>
    <cellStyle name="常规 4 3 6" xfId="1936"/>
    <cellStyle name="常规 4 3 6 2 2" xfId="1937"/>
    <cellStyle name="常规 4 3 7" xfId="1938"/>
    <cellStyle name="警告文本 4" xfId="1939"/>
    <cellStyle name="常规 6 5 4" xfId="1940"/>
    <cellStyle name="常规 4 4 3 4" xfId="1941"/>
    <cellStyle name="常规 5" xfId="1942"/>
    <cellStyle name="常规 5 3 2 3" xfId="1943"/>
    <cellStyle name="常规 5 2 2" xfId="1944"/>
    <cellStyle name="常规 5 2 2 2 3" xfId="1945"/>
    <cellStyle name="常规 5 2 2 3" xfId="1946"/>
    <cellStyle name="常规 5 2 3" xfId="1947"/>
    <cellStyle name="常规 5 2 3 2" xfId="1948"/>
    <cellStyle name="常规 5 2 3 2 2" xfId="1949"/>
    <cellStyle name="常规 5 2 3 3" xfId="1950"/>
    <cellStyle name="常规 5 2 4" xfId="1951"/>
    <cellStyle name="常规 5 2 5" xfId="1952"/>
    <cellStyle name="常规 5 3" xfId="1953"/>
    <cellStyle name="常规 5 3 2" xfId="1954"/>
    <cellStyle name="常规 5 3 3" xfId="1955"/>
    <cellStyle name="常规 6" xfId="1956"/>
    <cellStyle name="常规 6 2 2" xfId="1957"/>
    <cellStyle name="常规 6 2 2 2" xfId="1958"/>
    <cellStyle name="常规 6 2 2 2 2" xfId="1959"/>
    <cellStyle name="常规 6 2 2 2 2 2" xfId="1960"/>
    <cellStyle name="常规 6 2 2 3" xfId="1961"/>
    <cellStyle name="常规 6 2 3" xfId="1962"/>
    <cellStyle name="好_岳塘区 2" xfId="1963"/>
    <cellStyle name="常规 6 2 3 2" xfId="1964"/>
    <cellStyle name="常规 6 2 4" xfId="1965"/>
    <cellStyle name="好_岳塘区 3" xfId="1966"/>
    <cellStyle name="常规 6 2 5" xfId="1967"/>
    <cellStyle name="常规 6 3 2 2" xfId="1968"/>
    <cellStyle name="常规 6 3 2 3" xfId="1969"/>
    <cellStyle name="常规 6 3 3" xfId="1970"/>
    <cellStyle name="常规 6 5 5" xfId="1971"/>
    <cellStyle name="常规 7 2 2" xfId="1972"/>
    <cellStyle name="常规 7 2_执行14预算15年人代会报表（主席团100份1.16定稿）" xfId="1973"/>
    <cellStyle name="常规 7 3 2" xfId="1974"/>
    <cellStyle name="千位分隔 2" xfId="1975"/>
    <cellStyle name="常规 7 3_执行14预算15年人代会报表（主席团100份1.16定稿）" xfId="1976"/>
    <cellStyle name="强调文字颜色 4 3_2017年人大参阅资料（代表大会-定）1.14" xfId="1977"/>
    <cellStyle name="常规 7 4 3 2" xfId="1978"/>
    <cellStyle name="常规 7 4_执行14预算15年人代会报表（主席团100份1.16定稿）" xfId="1979"/>
    <cellStyle name="好_附件2 益阳市市级国有资本经营预算表(4) 3" xfId="1980"/>
    <cellStyle name="常规 7 5 3 2" xfId="1981"/>
    <cellStyle name="常规 7 5 5" xfId="1982"/>
    <cellStyle name="汇总 3_2017年人大参阅资料（代表大会-定）1.14" xfId="1983"/>
    <cellStyle name="常规 7 6 2" xfId="1984"/>
    <cellStyle name="常规 7 9" xfId="1985"/>
    <cellStyle name="常规 7_长沙" xfId="1986"/>
    <cellStyle name="常规 8 10" xfId="1987"/>
    <cellStyle name="常规 8 2 2" xfId="1988"/>
    <cellStyle name="常规 8 2 2 2 2 2" xfId="1989"/>
    <cellStyle name="常规 8 2 2 2 2 2 2" xfId="1990"/>
    <cellStyle name="常规 8 2 2 2 2 3" xfId="1991"/>
    <cellStyle name="常规 8 2 2 2 3" xfId="1992"/>
    <cellStyle name="常规 8 2 2 3" xfId="1993"/>
    <cellStyle name="常规 8 2 2 3 2" xfId="1994"/>
    <cellStyle name="常规 8 2 2 3 3" xfId="1995"/>
    <cellStyle name="常规 8 2 2 4" xfId="1996"/>
    <cellStyle name="常规 8 2 3" xfId="1997"/>
    <cellStyle name="常规 8 2 3 2 2" xfId="1998"/>
    <cellStyle name="常规 8 2 3 2 2 2" xfId="1999"/>
    <cellStyle name="常规 8 2 3 2 3" xfId="2000"/>
    <cellStyle name="常规 8 2 4" xfId="2001"/>
    <cellStyle name="常规 8 2 4 2" xfId="2002"/>
    <cellStyle name="常规 8 2 4 2 2" xfId="2003"/>
    <cellStyle name="常规 8 2 4 2 2 2" xfId="2004"/>
    <cellStyle name="常规 8 2 4 2 3" xfId="2005"/>
    <cellStyle name="常规 8 2 4 3" xfId="2006"/>
    <cellStyle name="常规 8 2 4 4" xfId="2007"/>
    <cellStyle name="常规 8 2 5" xfId="2008"/>
    <cellStyle name="常规 8 2 5 2 2" xfId="2009"/>
    <cellStyle name="常规 8 2 6" xfId="2010"/>
    <cellStyle name="常规 8 2 7" xfId="2011"/>
    <cellStyle name="警告文本 4 2" xfId="2012"/>
    <cellStyle name="好_德山 3" xfId="2013"/>
    <cellStyle name="常规 8 3" xfId="2014"/>
    <cellStyle name="千位分隔 2 3 2 2" xfId="2015"/>
    <cellStyle name="常规 8 3 2 2 2" xfId="2016"/>
    <cellStyle name="常规 8 3 2 2 2 2" xfId="2017"/>
    <cellStyle name="常规 8 3 2 3" xfId="2018"/>
    <cellStyle name="常规 8 3 3" xfId="2019"/>
    <cellStyle name="常规 8 3 3 2" xfId="2020"/>
    <cellStyle name="常规 8 3 3 3" xfId="2021"/>
    <cellStyle name="常规 8 3 3 4" xfId="2022"/>
    <cellStyle name="常规 8 3 4" xfId="2023"/>
    <cellStyle name="常规 8 3 4 2" xfId="2024"/>
    <cellStyle name="常规 8 3 5" xfId="2025"/>
    <cellStyle name="常规 8 3_执行14预算15年人代会报表（主席团100份1.16定稿）" xfId="2026"/>
    <cellStyle name="常规 8 4 2 4" xfId="2027"/>
    <cellStyle name="常规 8 4 3 2" xfId="2028"/>
    <cellStyle name="常规 8 4 4" xfId="2029"/>
    <cellStyle name="常规 8 4 5" xfId="2030"/>
    <cellStyle name="常规 8 6 2" xfId="2031"/>
    <cellStyle name="常规 8 6 2 2" xfId="2032"/>
    <cellStyle name="常规 8 6 3" xfId="2033"/>
    <cellStyle name="常规 8 7" xfId="2034"/>
    <cellStyle name="常规 8 7 2" xfId="2035"/>
    <cellStyle name="常规 8 7 3" xfId="2036"/>
    <cellStyle name="常规 8 8 2" xfId="2037"/>
    <cellStyle name="常规 8 9" xfId="2038"/>
    <cellStyle name="常规 9 2 2 2" xfId="2039"/>
    <cellStyle name="常规 9 2 2 3" xfId="2040"/>
    <cellStyle name="链接单元格 3 2" xfId="2041"/>
    <cellStyle name="常规 9 2 3 2" xfId="2042"/>
    <cellStyle name="常规 9 2 3 2 2" xfId="2043"/>
    <cellStyle name="常规 9 2 3 3" xfId="2044"/>
    <cellStyle name="链接单元格 4 2" xfId="2045"/>
    <cellStyle name="常规 9 3 2" xfId="2046"/>
    <cellStyle name="常规 9 3 2 2" xfId="2047"/>
    <cellStyle name="常规 9 3 2 2 2" xfId="2048"/>
    <cellStyle name="常规 9 3 3" xfId="2049"/>
    <cellStyle name="常规 9 4 2 2 2" xfId="2050"/>
    <cellStyle name="常规 9 5 2" xfId="2051"/>
    <cellStyle name="常规 9 5 2 2" xfId="2052"/>
    <cellStyle name="常规 9 5 3" xfId="2053"/>
    <cellStyle name="常规_2014年本级基金支出" xfId="2054"/>
    <cellStyle name="常规_Book1" xfId="2055"/>
    <cellStyle name="常规_全省收入" xfId="2056"/>
    <cellStyle name="常规_市本级" xfId="2057"/>
    <cellStyle name="常规_市本级2012年预算(12.10)" xfId="2058"/>
    <cellStyle name="常规_预算执行2000预算2001" xfId="2059"/>
    <cellStyle name="好 2" xfId="2060"/>
    <cellStyle name="千位分隔 3 4 2 3" xfId="2061"/>
    <cellStyle name="好 3_2017年人大参阅资料（代表大会-定）1.14" xfId="2062"/>
    <cellStyle name="好_2015年上半年执行执行表格(8.27常委会)" xfId="2063"/>
    <cellStyle name="好_2015年市本级全口径预算草案 - 副本 2" xfId="2064"/>
    <cellStyle name="好_2015年市本级全口径预算草案 - 副本 3" xfId="2065"/>
    <cellStyle name="好_大通湖2013年调整预算表" xfId="2066"/>
    <cellStyle name="好_高新区2015年上半年执行执行表 " xfId="2067"/>
    <cellStyle name="好_市本级" xfId="2068"/>
    <cellStyle name="好_市本级 3" xfId="2069"/>
    <cellStyle name="好_市本级 3 2" xfId="2070"/>
    <cellStyle name="好_武陵 2" xfId="2071"/>
    <cellStyle name="好_湘潭 2" xfId="2072"/>
    <cellStyle name="好_湘潭 3" xfId="2073"/>
    <cellStyle name="好_岳塘区 3 2" xfId="2074"/>
    <cellStyle name="好_岳阳楼区11年地方财政预算表" xfId="2075"/>
    <cellStyle name="好_岳阳楼区11年地方财政预算表 2" xfId="2076"/>
    <cellStyle name="好_岳阳楼区11年地方财政预算表 3" xfId="2077"/>
    <cellStyle name="好_岳阳楼区11年地方财政预算表 3 2" xfId="2078"/>
    <cellStyle name="好_长沙" xfId="2079"/>
    <cellStyle name="好_长沙 3" xfId="2080"/>
    <cellStyle name="好_长沙_执行14预算15年人代会报表（主席团100份1.16定稿）" xfId="2081"/>
    <cellStyle name="好_执行14预算15年人代会报表（主席团100份1.16定稿）" xfId="2082"/>
    <cellStyle name="汇总 2" xfId="2083"/>
    <cellStyle name="汇总 2 2" xfId="2084"/>
    <cellStyle name="检查单元格 2" xfId="2085"/>
    <cellStyle name="汇总 2 3" xfId="2086"/>
    <cellStyle name="检查单元格 3" xfId="2087"/>
    <cellStyle name="汇总 2 4" xfId="2088"/>
    <cellStyle name="检查单元格 3 2" xfId="2089"/>
    <cellStyle name="汇总 2 4 2" xfId="2090"/>
    <cellStyle name="汇总 3 3" xfId="2091"/>
    <cellStyle name="计算 2" xfId="2092"/>
    <cellStyle name="计算 2 4 2" xfId="2093"/>
    <cellStyle name="计算 3" xfId="2094"/>
    <cellStyle name="计算 3 2" xfId="2095"/>
    <cellStyle name="计算 3 3" xfId="2096"/>
    <cellStyle name="计算 3_2017年人大参阅资料（代表大会-定）1.14" xfId="2097"/>
    <cellStyle name="计算 4" xfId="2098"/>
    <cellStyle name="计算 4 2" xfId="2099"/>
    <cellStyle name="检查单元格 2 2" xfId="2100"/>
    <cellStyle name="检查单元格 3 3" xfId="2101"/>
    <cellStyle name="检查单元格 3_2017年人大参阅资料（代表大会-定）1.14" xfId="2102"/>
    <cellStyle name="小数 2" xfId="2103"/>
    <cellStyle name="检查单元格 4" xfId="2104"/>
    <cellStyle name="小数 2 2" xfId="2105"/>
    <cellStyle name="检查单元格 4 2" xfId="2106"/>
    <cellStyle name="解释性文本 2 2" xfId="2107"/>
    <cellStyle name="解释性文本 3" xfId="2108"/>
    <cellStyle name="解释性文本 3 2" xfId="2109"/>
    <cellStyle name="解释性文本 3_2017年人大参阅资料（代表大会-定）1.14" xfId="2110"/>
    <cellStyle name="警告文本 3 2" xfId="2111"/>
    <cellStyle name="警告文本 3 3" xfId="2112"/>
    <cellStyle name="警告文本 3_2017年人大参阅资料（代表大会-定）1.14" xfId="2113"/>
    <cellStyle name="链接单元格 2 2" xfId="2114"/>
    <cellStyle name="链接单元格 2 3" xfId="2115"/>
    <cellStyle name="链接单元格 2 3 2" xfId="2116"/>
    <cellStyle name="链接单元格 3 3" xfId="2117"/>
    <cellStyle name="链接单元格 4" xfId="2118"/>
    <cellStyle name="烹拳 [0]_ +Foil &amp; -FOIL &amp; PAPER" xfId="2119"/>
    <cellStyle name="烹拳_ +Foil &amp; -FOIL &amp; PAPER" xfId="2120"/>
    <cellStyle name="普通_ 白土" xfId="2121"/>
    <cellStyle name="千分位[0]_ 白土" xfId="2122"/>
    <cellStyle name="千分位_ 白土" xfId="2123"/>
    <cellStyle name="千位[0]_1" xfId="2124"/>
    <cellStyle name="千位分隔 10" xfId="2125"/>
    <cellStyle name="千位分隔 11" xfId="2126"/>
    <cellStyle name="千位分隔 12" xfId="2127"/>
    <cellStyle name="千位分隔 2 2 2 2 2" xfId="2128"/>
    <cellStyle name="千位分隔 2 2 2 2 3" xfId="2129"/>
    <cellStyle name="千位分隔 2 2 3 2" xfId="2130"/>
    <cellStyle name="千位分隔 2 2 3 2 2" xfId="2131"/>
    <cellStyle name="千位分隔 2 2 4" xfId="2132"/>
    <cellStyle name="千位分隔 2 3 2" xfId="2133"/>
    <cellStyle name="千位分隔 2 3 3" xfId="2134"/>
    <cellStyle name="千位分隔 2 4 2" xfId="2135"/>
    <cellStyle name="千位分隔 2 4 2 2" xfId="2136"/>
    <cellStyle name="千位分隔 2 4 2 2 2" xfId="2137"/>
    <cellStyle name="千位分隔 2 4 2 3" xfId="2138"/>
    <cellStyle name="千位分隔 2 4 3" xfId="2139"/>
    <cellStyle name="千位分隔 2 5" xfId="2140"/>
    <cellStyle name="千位分隔 2 5 2" xfId="2141"/>
    <cellStyle name="千位分隔 2 5 2 2" xfId="2142"/>
    <cellStyle name="千位分隔 2 5 2 2 2" xfId="2143"/>
    <cellStyle name="千位分隔 2 5 2 3" xfId="2144"/>
    <cellStyle name="千位分隔 2 5 3" xfId="2145"/>
    <cellStyle name="千位分隔 2 6" xfId="2146"/>
    <cellStyle name="千位分隔 2 6 2 2" xfId="2147"/>
    <cellStyle name="千位分隔 2 6 3" xfId="2148"/>
    <cellStyle name="千位分隔 2 7" xfId="2149"/>
    <cellStyle name="千位分隔 2 8" xfId="2150"/>
    <cellStyle name="千位分隔 3 2 2" xfId="2151"/>
    <cellStyle name="千位分隔 3 2 2 2" xfId="2152"/>
    <cellStyle name="千位分隔 3 2 2 2 2 2" xfId="2153"/>
    <cellStyle name="千位分隔 3 2 2 3" xfId="2154"/>
    <cellStyle name="千位分隔 3 2 3" xfId="2155"/>
    <cellStyle name="千位分隔 3 2 3 2 2" xfId="2156"/>
    <cellStyle name="千位分隔 3 2 3 3" xfId="2157"/>
    <cellStyle name="千位分隔 3 2 4" xfId="2158"/>
    <cellStyle name="千位分隔 3 3 2" xfId="2159"/>
    <cellStyle name="千位分隔 3 3 2 2" xfId="2160"/>
    <cellStyle name="千位分隔 3 3 2 2 2" xfId="2161"/>
    <cellStyle name="千位分隔 3 3 2 3" xfId="2162"/>
    <cellStyle name="千位分隔 3 3 3" xfId="2163"/>
    <cellStyle name="千位分隔 3 4 2 2" xfId="2164"/>
    <cellStyle name="千位分隔 3 4 3" xfId="2165"/>
    <cellStyle name="千位分隔 3 5" xfId="2166"/>
    <cellStyle name="千位分隔 3 5 2" xfId="2167"/>
    <cellStyle name="千位分隔 3 5 2 2" xfId="2168"/>
    <cellStyle name="千位分隔 3 5 2 2 2" xfId="2169"/>
    <cellStyle name="千位分隔 3 5 2 3" xfId="2170"/>
    <cellStyle name="千位分隔 3 5 3" xfId="2171"/>
    <cellStyle name="千位分隔 3 6 2" xfId="2172"/>
    <cellStyle name="千位分隔 3 6 2 2" xfId="2173"/>
    <cellStyle name="千位分隔 3 6 3" xfId="2174"/>
    <cellStyle name="千位分隔 3 9" xfId="2175"/>
    <cellStyle name="千位分隔 4 2 2" xfId="2176"/>
    <cellStyle name="千位分隔 4 2 3" xfId="2177"/>
    <cellStyle name="千位分隔 4 3 2" xfId="2178"/>
    <cellStyle name="千位分隔 4 3 2 2" xfId="2179"/>
    <cellStyle name="千位分隔 4 3 3" xfId="2180"/>
    <cellStyle name="千位分隔 4 5" xfId="2181"/>
    <cellStyle name="千位分隔 5 2 2 2" xfId="2182"/>
    <cellStyle name="千位分隔 5 3" xfId="2183"/>
    <cellStyle name="千位分隔 6" xfId="2184"/>
    <cellStyle name="千位分隔 6 2" xfId="2185"/>
    <cellStyle name="千位分隔 6 2 2" xfId="2186"/>
    <cellStyle name="千位分隔 6 2 2 2" xfId="2187"/>
    <cellStyle name="千位分隔 6 2 3" xfId="2188"/>
    <cellStyle name="千位分隔 6 3" xfId="2189"/>
    <cellStyle name="千位分隔 7" xfId="2190"/>
    <cellStyle name="千位分隔 8" xfId="2191"/>
    <cellStyle name="千位分隔 8 2" xfId="2192"/>
    <cellStyle name="千位分隔 8 2 2" xfId="2193"/>
    <cellStyle name="千位分隔 9" xfId="2194"/>
    <cellStyle name="千位分隔 9 2" xfId="2195"/>
    <cellStyle name="千位分隔 9 2 2" xfId="2196"/>
    <cellStyle name="千位分季_新建 Microsoft Excel 工作表" xfId="2197"/>
    <cellStyle name="强调文字颜色 2 3_2017年人大参阅资料（代表大会-定）1.14" xfId="2198"/>
    <cellStyle name="强调文字颜色 3 2 4 2" xfId="2199"/>
    <cellStyle name="强调文字颜色 3 3_2017年人大参阅资料（代表大会-定）1.14" xfId="2200"/>
    <cellStyle name="强调文字颜色 4 2 4" xfId="2201"/>
    <cellStyle name="强调文字颜色 4 2 4 2" xfId="2202"/>
    <cellStyle name="强调文字颜色 4 3 2" xfId="2203"/>
    <cellStyle name="强调文字颜色 4 3 3" xfId="2204"/>
    <cellStyle name="强调文字颜色 5 2 4" xfId="2205"/>
    <cellStyle name="强调文字颜色 5 2 4 2" xfId="2206"/>
    <cellStyle name="强调文字颜色 5 3 2" xfId="2207"/>
    <cellStyle name="强调文字颜色 5 3 3" xfId="2208"/>
    <cellStyle name="强调文字颜色 5 3_2017年人大参阅资料（代表大会-定）1.14" xfId="2209"/>
    <cellStyle name="强调文字颜色 6 2 3" xfId="2210"/>
    <cellStyle name="强调文字颜色 6 2 4" xfId="2211"/>
    <cellStyle name="强调文字颜色 6 2 4 2" xfId="2212"/>
    <cellStyle name="强调文字颜色 6 3 2" xfId="2213"/>
    <cellStyle name="强调文字颜色 6 3 3" xfId="2214"/>
    <cellStyle name="适中 2" xfId="2215"/>
    <cellStyle name="适中 3" xfId="2216"/>
    <cellStyle name="适中 4" xfId="2217"/>
    <cellStyle name="输出 2" xfId="2218"/>
    <cellStyle name="输出 2 2" xfId="2219"/>
    <cellStyle name="输出 2 3" xfId="2220"/>
    <cellStyle name="输出 3" xfId="2221"/>
    <cellStyle name="输出 3 2" xfId="2222"/>
    <cellStyle name="输出 3 3" xfId="2223"/>
    <cellStyle name="输入 4" xfId="2224"/>
    <cellStyle name="输入 4 2" xfId="2225"/>
    <cellStyle name="输入 5" xfId="2226"/>
    <cellStyle name="数字" xfId="2227"/>
    <cellStyle name="数字 2" xfId="2228"/>
    <cellStyle name="未定义" xfId="2229"/>
    <cellStyle name="未定义 2" xfId="2230"/>
    <cellStyle name="样式 1" xfId="2231"/>
    <cellStyle name="样式 1 2" xfId="2232"/>
    <cellStyle name="样式 1 2 2" xfId="2233"/>
    <cellStyle name="注释 2 2" xfId="2234"/>
    <cellStyle name="注释 2 3" xfId="2235"/>
    <cellStyle name="注释 3 3" xfId="2236"/>
    <cellStyle name="注释 4" xfId="2237"/>
    <cellStyle name="注释 5" xfId="2238"/>
    <cellStyle name="콤마 [0]_BOILER-CO1" xfId="2239"/>
    <cellStyle name="콤마_BOILER-CO1" xfId="2240"/>
    <cellStyle name="통화 [0]_BOILER-CO1" xfId="2241"/>
    <cellStyle name="통화_BOILER-CO1" xfId="2242"/>
    <cellStyle name="표준_0N-HANDLING " xfId="2243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2.xml"/><Relationship Id="rId35" Type="http://schemas.openxmlformats.org/officeDocument/2006/relationships/externalLink" Target="externalLinks/externalLink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O91"/>
  <sheetViews>
    <sheetView showGridLines="0" showZeros="0" workbookViewId="0">
      <pane xSplit="1" ySplit="3" topLeftCell="B4" activePane="bottomRight" state="frozen"/>
      <selection/>
      <selection pane="topRight"/>
      <selection pane="bottomLeft"/>
      <selection pane="bottomRight" activeCell="M5" sqref="M5"/>
    </sheetView>
  </sheetViews>
  <sheetFormatPr defaultColWidth="9" defaultRowHeight="15.6"/>
  <cols>
    <col min="1" max="1" width="28.25" style="489" customWidth="1"/>
    <col min="2" max="2" width="12.625" style="489" customWidth="1"/>
    <col min="3" max="3" width="12.625" style="490" customWidth="1"/>
    <col min="4" max="5" width="12.625" style="489" customWidth="1"/>
    <col min="6" max="8" width="9" style="489" hidden="1" customWidth="1"/>
    <col min="9" max="9" width="15.2" style="489" hidden="1" customWidth="1"/>
    <col min="10" max="10" width="9" style="489" hidden="1" customWidth="1"/>
    <col min="11" max="15" width="9" style="489"/>
    <col min="16" max="16384" width="9" style="491"/>
  </cols>
  <sheetData>
    <row r="1" s="487" customFormat="1" ht="30" customHeight="1" spans="1:15">
      <c r="A1" s="492" t="s">
        <v>0</v>
      </c>
      <c r="B1" s="492"/>
      <c r="C1" s="492"/>
      <c r="D1" s="492"/>
      <c r="E1" s="492"/>
      <c r="F1" s="493"/>
      <c r="G1" s="493"/>
      <c r="H1" s="493"/>
      <c r="I1" s="493"/>
      <c r="J1" s="493"/>
      <c r="K1" s="493"/>
      <c r="L1" s="493"/>
      <c r="M1" s="493"/>
      <c r="N1" s="493"/>
      <c r="O1" s="493"/>
    </row>
    <row r="2" s="488" customFormat="1" ht="20.1" customHeight="1" spans="1:15">
      <c r="A2" s="159"/>
      <c r="B2" s="159"/>
      <c r="C2" s="494"/>
      <c r="D2" s="159"/>
      <c r="E2" s="69" t="s">
        <v>1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="488" customFormat="1" ht="30" customHeight="1" spans="1:15">
      <c r="A3" s="413" t="s">
        <v>2</v>
      </c>
      <c r="B3" s="414" t="s">
        <v>3</v>
      </c>
      <c r="C3" s="495" t="s">
        <v>4</v>
      </c>
      <c r="D3" s="414" t="s">
        <v>5</v>
      </c>
      <c r="E3" s="416" t="s">
        <v>6</v>
      </c>
      <c r="F3" s="496" t="s">
        <v>7</v>
      </c>
      <c r="G3" s="159"/>
      <c r="H3" s="159"/>
      <c r="I3" s="159"/>
      <c r="J3" s="159"/>
      <c r="K3" s="159"/>
      <c r="L3" s="159"/>
      <c r="M3" s="159"/>
      <c r="N3" s="159"/>
      <c r="O3" s="159"/>
    </row>
    <row r="4" s="488" customFormat="1" ht="22.5" customHeight="1" spans="1:15">
      <c r="A4" s="340" t="s">
        <v>8</v>
      </c>
      <c r="B4" s="222">
        <f>SUM(B5:B17)</f>
        <v>49832</v>
      </c>
      <c r="C4" s="222">
        <f>SUM(C5:C17)</f>
        <v>45254</v>
      </c>
      <c r="D4" s="497">
        <f>C4/B4*100</f>
        <v>90.81</v>
      </c>
      <c r="E4" s="498">
        <f>(C4/F4-1)*100</f>
        <v>-4.21</v>
      </c>
      <c r="F4" s="499">
        <f>SUM(F5:F17)</f>
        <v>47242</v>
      </c>
      <c r="G4" s="159"/>
      <c r="H4" s="159"/>
      <c r="I4" s="159"/>
      <c r="J4" s="159"/>
      <c r="K4" s="159"/>
      <c r="L4" s="159"/>
      <c r="M4" s="159"/>
      <c r="N4" s="159"/>
      <c r="O4" s="159"/>
    </row>
    <row r="5" s="488" customFormat="1" ht="22.5" customHeight="1" spans="1:15">
      <c r="A5" s="342" t="s">
        <v>9</v>
      </c>
      <c r="B5" s="222">
        <v>16349</v>
      </c>
      <c r="C5" s="222">
        <v>13745</v>
      </c>
      <c r="D5" s="497">
        <f>C5/B5*100</f>
        <v>84.07</v>
      </c>
      <c r="E5" s="498">
        <f>(C5/F5-1)*100</f>
        <v>13.67</v>
      </c>
      <c r="F5" s="500">
        <v>12092</v>
      </c>
      <c r="G5" s="159"/>
      <c r="H5" s="159"/>
      <c r="I5" s="159"/>
      <c r="J5" s="159"/>
      <c r="K5" s="159"/>
      <c r="L5" s="159"/>
      <c r="M5" s="159"/>
      <c r="N5" s="159"/>
      <c r="O5" s="159"/>
    </row>
    <row r="6" s="488" customFormat="1" ht="22.5" customHeight="1" spans="1:15">
      <c r="A6" s="342" t="s">
        <v>10</v>
      </c>
      <c r="B6" s="222">
        <v>4692</v>
      </c>
      <c r="C6" s="222">
        <v>4338</v>
      </c>
      <c r="D6" s="497">
        <f t="shared" ref="D6:D20" si="0">C6/B6*100</f>
        <v>92.46</v>
      </c>
      <c r="E6" s="498">
        <f>(C6/F6-1)*100</f>
        <v>22.51</v>
      </c>
      <c r="F6" s="500">
        <v>3541</v>
      </c>
      <c r="G6" s="159"/>
      <c r="H6" s="159"/>
      <c r="I6" s="159"/>
      <c r="J6" s="159"/>
      <c r="K6" s="159"/>
      <c r="L6" s="159"/>
      <c r="M6" s="159"/>
      <c r="N6" s="159"/>
      <c r="O6" s="159"/>
    </row>
    <row r="7" s="488" customFormat="1" ht="22.5" customHeight="1" spans="1:15">
      <c r="A7" s="342" t="s">
        <v>11</v>
      </c>
      <c r="B7" s="222">
        <v>8473</v>
      </c>
      <c r="C7" s="222">
        <v>4273</v>
      </c>
      <c r="D7" s="497">
        <f t="shared" si="0"/>
        <v>50.43</v>
      </c>
      <c r="E7" s="498">
        <f>(C7/F7-1)*100</f>
        <v>-40.32</v>
      </c>
      <c r="F7" s="500">
        <v>7160</v>
      </c>
      <c r="G7" s="159"/>
      <c r="H7" s="159"/>
      <c r="I7" s="159"/>
      <c r="J7" s="159"/>
      <c r="K7" s="159"/>
      <c r="L7" s="159"/>
      <c r="M7" s="159"/>
      <c r="N7" s="159"/>
      <c r="O7" s="159"/>
    </row>
    <row r="8" s="488" customFormat="1" ht="22.5" customHeight="1" spans="1:15">
      <c r="A8" s="342" t="s">
        <v>12</v>
      </c>
      <c r="B8" s="222"/>
      <c r="C8" s="222"/>
      <c r="D8" s="497"/>
      <c r="E8" s="498"/>
      <c r="F8" s="500">
        <v>0</v>
      </c>
      <c r="G8" s="159"/>
      <c r="H8" s="159"/>
      <c r="I8" s="159"/>
      <c r="J8" s="159"/>
      <c r="K8" s="159"/>
      <c r="L8" s="159"/>
      <c r="M8" s="159"/>
      <c r="N8" s="159"/>
      <c r="O8" s="159"/>
    </row>
    <row r="9" s="488" customFormat="1" ht="22.5" customHeight="1" spans="1:15">
      <c r="A9" s="342" t="s">
        <v>13</v>
      </c>
      <c r="B9" s="222"/>
      <c r="C9" s="222"/>
      <c r="D9" s="497"/>
      <c r="E9" s="498"/>
      <c r="F9" s="500">
        <v>0</v>
      </c>
      <c r="G9" s="159"/>
      <c r="H9" s="159"/>
      <c r="I9" s="159"/>
      <c r="J9" s="159"/>
      <c r="K9" s="159"/>
      <c r="L9" s="159"/>
      <c r="M9" s="159"/>
      <c r="N9" s="159"/>
      <c r="O9" s="159"/>
    </row>
    <row r="10" s="488" customFormat="1" ht="22.5" customHeight="1" spans="1:15">
      <c r="A10" s="342" t="s">
        <v>14</v>
      </c>
      <c r="B10" s="222">
        <v>3949</v>
      </c>
      <c r="C10" s="222">
        <v>4363</v>
      </c>
      <c r="D10" s="497">
        <f t="shared" si="0"/>
        <v>110.48</v>
      </c>
      <c r="E10" s="498">
        <f>(C10/F10-1)*100</f>
        <v>50.66</v>
      </c>
      <c r="F10" s="500">
        <v>2896</v>
      </c>
      <c r="G10" s="159"/>
      <c r="H10" s="159"/>
      <c r="I10" s="159"/>
      <c r="J10" s="159"/>
      <c r="K10" s="159"/>
      <c r="L10" s="159"/>
      <c r="M10" s="159"/>
      <c r="N10" s="159"/>
      <c r="O10" s="159"/>
    </row>
    <row r="11" s="488" customFormat="1" ht="22.5" customHeight="1" spans="1:15">
      <c r="A11" s="342" t="s">
        <v>15</v>
      </c>
      <c r="B11" s="222">
        <v>1669</v>
      </c>
      <c r="C11" s="222">
        <v>1438</v>
      </c>
      <c r="D11" s="497">
        <f t="shared" si="0"/>
        <v>86.16</v>
      </c>
      <c r="E11" s="498">
        <f>(C11/F11-1)*100</f>
        <v>20.84</v>
      </c>
      <c r="F11" s="500">
        <v>1190</v>
      </c>
      <c r="G11" s="159"/>
      <c r="H11" s="159"/>
      <c r="I11" s="159"/>
      <c r="J11" s="159"/>
      <c r="K11" s="159"/>
      <c r="L11" s="159"/>
      <c r="M11" s="159"/>
      <c r="N11" s="159"/>
      <c r="O11" s="159"/>
    </row>
    <row r="12" s="488" customFormat="1" ht="22.5" customHeight="1" spans="1:15">
      <c r="A12" s="342" t="s">
        <v>16</v>
      </c>
      <c r="B12" s="222">
        <v>4200</v>
      </c>
      <c r="C12" s="222">
        <v>3994</v>
      </c>
      <c r="D12" s="497">
        <f t="shared" si="0"/>
        <v>95.1</v>
      </c>
      <c r="E12" s="498">
        <f>(C12/F12-1)*100</f>
        <v>4.83</v>
      </c>
      <c r="F12" s="500">
        <v>3810</v>
      </c>
      <c r="G12" s="159"/>
      <c r="H12" s="159"/>
      <c r="I12" s="159"/>
      <c r="J12" s="159"/>
      <c r="K12" s="159"/>
      <c r="L12" s="159"/>
      <c r="M12" s="159"/>
      <c r="N12" s="159"/>
      <c r="O12" s="159"/>
    </row>
    <row r="13" s="488" customFormat="1" ht="22.5" customHeight="1" spans="1:15">
      <c r="A13" s="342" t="s">
        <v>17</v>
      </c>
      <c r="B13" s="222">
        <v>6000</v>
      </c>
      <c r="C13" s="222">
        <v>12284</v>
      </c>
      <c r="D13" s="497">
        <f t="shared" si="0"/>
        <v>204.73</v>
      </c>
      <c r="E13" s="498">
        <f>(C13/F13-1)*100</f>
        <v>-19.62</v>
      </c>
      <c r="F13" s="500">
        <v>15283</v>
      </c>
      <c r="G13" s="159"/>
      <c r="H13" s="159"/>
      <c r="I13" s="159"/>
      <c r="J13" s="159"/>
      <c r="K13" s="159"/>
      <c r="L13" s="159"/>
      <c r="M13" s="159"/>
      <c r="N13" s="159"/>
      <c r="O13" s="159"/>
    </row>
    <row r="14" s="488" customFormat="1" ht="22.5" customHeight="1" spans="1:15">
      <c r="A14" s="342" t="s">
        <v>18</v>
      </c>
      <c r="B14" s="222"/>
      <c r="C14" s="222"/>
      <c r="D14" s="497"/>
      <c r="E14" s="498"/>
      <c r="F14" s="500">
        <v>0</v>
      </c>
      <c r="G14" s="159"/>
      <c r="H14" s="159"/>
      <c r="I14" s="159"/>
      <c r="J14" s="159"/>
      <c r="K14" s="159"/>
      <c r="L14" s="159"/>
      <c r="M14" s="159"/>
      <c r="N14" s="159"/>
      <c r="O14" s="159"/>
    </row>
    <row r="15" s="488" customFormat="1" ht="22.5" customHeight="1" spans="1:15">
      <c r="A15" s="342" t="s">
        <v>19</v>
      </c>
      <c r="B15" s="222">
        <v>4500</v>
      </c>
      <c r="C15" s="222">
        <v>818</v>
      </c>
      <c r="D15" s="497">
        <f t="shared" si="0"/>
        <v>18.18</v>
      </c>
      <c r="E15" s="498">
        <f>(C15/F15-1)*100</f>
        <v>-33.87</v>
      </c>
      <c r="F15" s="500">
        <v>1237</v>
      </c>
      <c r="G15" s="159"/>
      <c r="H15" s="159"/>
      <c r="I15" s="159"/>
      <c r="J15" s="159"/>
      <c r="K15" s="159"/>
      <c r="L15" s="159"/>
      <c r="M15" s="159"/>
      <c r="N15" s="159"/>
      <c r="O15" s="159"/>
    </row>
    <row r="16" s="488" customFormat="1" ht="22.5" customHeight="1" spans="1:15">
      <c r="A16" s="342" t="s">
        <v>20</v>
      </c>
      <c r="B16" s="222"/>
      <c r="C16" s="222"/>
      <c r="D16" s="497"/>
      <c r="E16" s="498"/>
      <c r="F16" s="500">
        <v>0</v>
      </c>
      <c r="G16" s="159"/>
      <c r="H16" s="159"/>
      <c r="I16" s="159"/>
      <c r="J16" s="159"/>
      <c r="K16" s="159"/>
      <c r="L16" s="159"/>
      <c r="M16" s="159"/>
      <c r="N16" s="159"/>
      <c r="O16" s="159"/>
    </row>
    <row r="17" s="488" customFormat="1" ht="22.5" customHeight="1" spans="1:15">
      <c r="A17" s="342" t="s">
        <v>21</v>
      </c>
      <c r="B17" s="222"/>
      <c r="C17" s="222">
        <v>1</v>
      </c>
      <c r="D17" s="497"/>
      <c r="E17" s="498"/>
      <c r="F17" s="500">
        <v>33</v>
      </c>
      <c r="G17" s="159"/>
      <c r="H17" s="159"/>
      <c r="I17" s="159"/>
      <c r="J17" s="159"/>
      <c r="K17" s="159"/>
      <c r="L17" s="159"/>
      <c r="M17" s="159"/>
      <c r="N17" s="159"/>
      <c r="O17" s="159"/>
    </row>
    <row r="18" s="488" customFormat="1" ht="22.5" customHeight="1" spans="1:15">
      <c r="A18" s="340" t="s">
        <v>22</v>
      </c>
      <c r="B18" s="222">
        <f>SUM(B19:B26)</f>
        <v>10000</v>
      </c>
      <c r="C18" s="222">
        <f>SUM(C19:C26)</f>
        <v>7854</v>
      </c>
      <c r="D18" s="497">
        <f>C18/B18*100</f>
        <v>78.54</v>
      </c>
      <c r="E18" s="498">
        <f t="shared" ref="E18:E38" si="1">(C18/F18-1)*100</f>
        <v>-15.7</v>
      </c>
      <c r="F18" s="500">
        <f>SUM(F19:F26)</f>
        <v>9317</v>
      </c>
      <c r="G18" s="159"/>
      <c r="H18" s="159"/>
      <c r="I18" s="159"/>
      <c r="J18" s="159"/>
      <c r="K18" s="159"/>
      <c r="L18" s="159"/>
      <c r="M18" s="159"/>
      <c r="N18" s="159"/>
      <c r="O18" s="159"/>
    </row>
    <row r="19" s="488" customFormat="1" ht="22.5" customHeight="1" spans="1:15">
      <c r="A19" s="342" t="s">
        <v>23</v>
      </c>
      <c r="B19" s="222">
        <v>6500</v>
      </c>
      <c r="C19" s="222">
        <v>5884</v>
      </c>
      <c r="D19" s="497">
        <f>C19/B19*100</f>
        <v>90.52</v>
      </c>
      <c r="E19" s="498">
        <f t="shared" si="1"/>
        <v>13.39</v>
      </c>
      <c r="F19" s="500">
        <v>5189</v>
      </c>
      <c r="G19" s="159"/>
      <c r="H19" s="159"/>
      <c r="I19" s="159"/>
      <c r="J19" s="159"/>
      <c r="K19" s="159"/>
      <c r="L19" s="159"/>
      <c r="M19" s="159"/>
      <c r="N19" s="159"/>
      <c r="O19" s="159"/>
    </row>
    <row r="20" s="488" customFormat="1" ht="22.5" customHeight="1" spans="1:15">
      <c r="A20" s="342" t="s">
        <v>24</v>
      </c>
      <c r="B20" s="222">
        <v>1000</v>
      </c>
      <c r="C20" s="222">
        <v>253</v>
      </c>
      <c r="D20" s="497">
        <f>C20/B20*100</f>
        <v>25.3</v>
      </c>
      <c r="E20" s="498">
        <f t="shared" si="1"/>
        <v>-67.77</v>
      </c>
      <c r="F20" s="500">
        <v>785</v>
      </c>
      <c r="G20" s="159"/>
      <c r="H20" s="159"/>
      <c r="I20" s="159"/>
      <c r="J20" s="159"/>
      <c r="K20" s="159"/>
      <c r="L20" s="159"/>
      <c r="M20" s="159"/>
      <c r="N20" s="159"/>
      <c r="O20" s="159"/>
    </row>
    <row r="21" s="488" customFormat="1" ht="22.5" customHeight="1" spans="1:15">
      <c r="A21" s="342" t="s">
        <v>25</v>
      </c>
      <c r="B21" s="222">
        <v>350</v>
      </c>
      <c r="C21" s="222">
        <v>339</v>
      </c>
      <c r="D21" s="497">
        <f>C21/B21*100</f>
        <v>96.86</v>
      </c>
      <c r="E21" s="498">
        <f t="shared" si="1"/>
        <v>-28.63</v>
      </c>
      <c r="F21" s="500">
        <v>475</v>
      </c>
      <c r="G21" s="159"/>
      <c r="H21" s="159"/>
      <c r="I21" s="159"/>
      <c r="J21" s="159"/>
      <c r="K21" s="159"/>
      <c r="L21" s="159"/>
      <c r="M21" s="159"/>
      <c r="N21" s="159"/>
      <c r="O21" s="159"/>
    </row>
    <row r="22" s="488" customFormat="1" ht="22.5" customHeight="1" spans="1:15">
      <c r="A22" s="342" t="s">
        <v>26</v>
      </c>
      <c r="B22" s="222"/>
      <c r="C22" s="344">
        <v>700</v>
      </c>
      <c r="D22" s="344"/>
      <c r="E22" s="498"/>
      <c r="F22" s="500"/>
      <c r="G22" s="159"/>
      <c r="H22" s="159"/>
      <c r="I22" s="159"/>
      <c r="J22" s="159"/>
      <c r="K22" s="159"/>
      <c r="L22" s="159"/>
      <c r="M22" s="159"/>
      <c r="N22" s="159"/>
      <c r="O22" s="159"/>
    </row>
    <row r="23" s="488" customFormat="1" ht="22.5" customHeight="1" spans="1:15">
      <c r="A23" s="342" t="s">
        <v>27</v>
      </c>
      <c r="B23" s="222">
        <v>2000</v>
      </c>
      <c r="C23" s="222">
        <v>548</v>
      </c>
      <c r="D23" s="497">
        <f>C23/B23*100</f>
        <v>27.4</v>
      </c>
      <c r="E23" s="498">
        <f t="shared" si="1"/>
        <v>-78.13</v>
      </c>
      <c r="F23" s="500">
        <v>2506</v>
      </c>
      <c r="G23" s="159"/>
      <c r="H23" s="159"/>
      <c r="I23" s="159"/>
      <c r="J23" s="159"/>
      <c r="K23" s="159"/>
      <c r="L23" s="159"/>
      <c r="M23" s="159"/>
      <c r="N23" s="159"/>
      <c r="O23" s="159"/>
    </row>
    <row r="24" s="488" customFormat="1" ht="22.5" customHeight="1" spans="1:15">
      <c r="A24" s="342" t="s">
        <v>28</v>
      </c>
      <c r="B24" s="222"/>
      <c r="C24" s="222"/>
      <c r="D24" s="497"/>
      <c r="E24" s="498"/>
      <c r="F24" s="500"/>
      <c r="G24" s="159"/>
      <c r="H24" s="159"/>
      <c r="I24" s="159"/>
      <c r="J24" s="159"/>
      <c r="K24" s="159"/>
      <c r="L24" s="159"/>
      <c r="M24" s="159"/>
      <c r="N24" s="159"/>
      <c r="O24" s="159"/>
    </row>
    <row r="25" s="488" customFormat="1" ht="22.5" customHeight="1" spans="1:15">
      <c r="A25" s="342" t="s">
        <v>29</v>
      </c>
      <c r="B25" s="222"/>
      <c r="C25" s="222">
        <v>5</v>
      </c>
      <c r="D25" s="497"/>
      <c r="E25" s="498"/>
      <c r="F25" s="500">
        <v>9</v>
      </c>
      <c r="G25" s="159"/>
      <c r="H25" s="159"/>
      <c r="I25" s="159"/>
      <c r="J25" s="159"/>
      <c r="K25" s="159"/>
      <c r="L25" s="159"/>
      <c r="M25" s="159"/>
      <c r="N25" s="159"/>
      <c r="O25" s="159"/>
    </row>
    <row r="26" s="488" customFormat="1" ht="22.5" customHeight="1" spans="1:15">
      <c r="A26" s="342" t="s">
        <v>30</v>
      </c>
      <c r="B26" s="222">
        <v>150</v>
      </c>
      <c r="C26" s="222">
        <v>125</v>
      </c>
      <c r="D26" s="497">
        <f>C26/B26*100</f>
        <v>83.33</v>
      </c>
      <c r="E26" s="498">
        <f t="shared" si="1"/>
        <v>-64.59</v>
      </c>
      <c r="F26" s="500">
        <v>353</v>
      </c>
      <c r="G26" s="159"/>
      <c r="H26" s="159"/>
      <c r="I26" s="159"/>
      <c r="J26" s="159"/>
      <c r="K26" s="159"/>
      <c r="L26" s="159"/>
      <c r="M26" s="159"/>
      <c r="N26" s="159"/>
      <c r="O26" s="159"/>
    </row>
    <row r="27" s="488" customFormat="1" ht="22.5" customHeight="1" spans="1:15">
      <c r="A27" s="345" t="s">
        <v>31</v>
      </c>
      <c r="B27" s="418">
        <f>B4+B18</f>
        <v>59832</v>
      </c>
      <c r="C27" s="418">
        <f>C4+C18</f>
        <v>53108</v>
      </c>
      <c r="D27" s="501">
        <f>C27/B27*100</f>
        <v>88.76</v>
      </c>
      <c r="E27" s="502">
        <f t="shared" si="1"/>
        <v>-6.1</v>
      </c>
      <c r="F27" s="503">
        <f>+F4+F18</f>
        <v>56559</v>
      </c>
      <c r="G27" s="159">
        <f>C27+C40</f>
        <v>161689</v>
      </c>
      <c r="H27" s="159">
        <f>F27+F40</f>
        <v>171610</v>
      </c>
      <c r="I27" s="159">
        <f>(G27-H27)/H27</f>
        <v>-0.0578113163568557</v>
      </c>
      <c r="J27" s="159"/>
      <c r="K27" s="159"/>
      <c r="L27" s="159"/>
      <c r="M27" s="159"/>
      <c r="N27" s="159"/>
      <c r="O27" s="159"/>
    </row>
    <row r="28" s="488" customFormat="1" ht="22.5" customHeight="1" spans="1:15">
      <c r="A28" s="340" t="s">
        <v>32</v>
      </c>
      <c r="B28" s="222">
        <v>232167</v>
      </c>
      <c r="C28" s="222">
        <v>177893</v>
      </c>
      <c r="D28" s="497">
        <f>C28/B28*100</f>
        <v>76.62</v>
      </c>
      <c r="E28" s="498">
        <f t="shared" si="1"/>
        <v>8.29</v>
      </c>
      <c r="F28" s="500">
        <v>164278</v>
      </c>
      <c r="G28" s="159">
        <f>C4+C40</f>
        <v>153835</v>
      </c>
      <c r="H28" s="159">
        <f>F4+F40</f>
        <v>162293</v>
      </c>
      <c r="I28" s="159">
        <f>(G28-H28)/H28</f>
        <v>-0.0521156180488376</v>
      </c>
      <c r="J28" s="159"/>
      <c r="K28" s="159"/>
      <c r="L28" s="159"/>
      <c r="M28" s="159"/>
      <c r="N28" s="159"/>
      <c r="O28" s="159"/>
    </row>
    <row r="29" s="488" customFormat="1" ht="17.45" hidden="1" customHeight="1" spans="1:15">
      <c r="A29" s="342" t="s">
        <v>33</v>
      </c>
      <c r="B29" s="222"/>
      <c r="C29" s="222"/>
      <c r="D29" s="497" t="e">
        <f>C29/B29*100</f>
        <v>#DIV/0!</v>
      </c>
      <c r="E29" s="498">
        <f t="shared" si="1"/>
        <v>-100</v>
      </c>
      <c r="F29" s="500">
        <v>35120</v>
      </c>
      <c r="G29" s="159"/>
      <c r="H29" s="159"/>
      <c r="I29" s="159"/>
      <c r="J29" s="159"/>
      <c r="K29" s="159"/>
      <c r="L29" s="159"/>
      <c r="M29" s="159"/>
      <c r="N29" s="159"/>
      <c r="O29" s="159"/>
    </row>
    <row r="30" s="488" customFormat="1" ht="17.45" hidden="1" customHeight="1" spans="1:15">
      <c r="A30" s="342" t="s">
        <v>34</v>
      </c>
      <c r="B30" s="222"/>
      <c r="C30" s="222"/>
      <c r="D30" s="222"/>
      <c r="E30" s="498"/>
      <c r="F30" s="500"/>
      <c r="G30" s="159"/>
      <c r="H30" s="159"/>
      <c r="I30" s="159"/>
      <c r="J30" s="159"/>
      <c r="K30" s="159"/>
      <c r="L30" s="159"/>
      <c r="M30" s="159"/>
      <c r="N30" s="159"/>
      <c r="O30" s="159"/>
    </row>
    <row r="31" s="488" customFormat="1" ht="17.45" hidden="1" customHeight="1" spans="1:15">
      <c r="A31" s="342" t="s">
        <v>35</v>
      </c>
      <c r="B31" s="222"/>
      <c r="C31" s="222"/>
      <c r="D31" s="497" t="e">
        <f>C31/B31*100</f>
        <v>#DIV/0!</v>
      </c>
      <c r="E31" s="498">
        <f>(C31/F31-1)*100</f>
        <v>-100</v>
      </c>
      <c r="F31" s="500">
        <v>35507</v>
      </c>
      <c r="G31" s="159"/>
      <c r="H31" s="159"/>
      <c r="I31" s="159"/>
      <c r="J31" s="159"/>
      <c r="K31" s="159"/>
      <c r="L31" s="159"/>
      <c r="M31" s="159"/>
      <c r="N31" s="159"/>
      <c r="O31" s="159"/>
    </row>
    <row r="32" s="488" customFormat="1" ht="17.45" hidden="1" customHeight="1" spans="1:15">
      <c r="A32" s="346" t="s">
        <v>21</v>
      </c>
      <c r="B32" s="222"/>
      <c r="C32" s="222"/>
      <c r="D32" s="497"/>
      <c r="E32" s="498">
        <v>100</v>
      </c>
      <c r="F32" s="500">
        <v>100</v>
      </c>
      <c r="G32" s="159"/>
      <c r="H32" s="159"/>
      <c r="I32" s="159"/>
      <c r="J32" s="159"/>
      <c r="K32" s="159"/>
      <c r="L32" s="159"/>
      <c r="M32" s="159"/>
      <c r="N32" s="159"/>
      <c r="O32" s="159"/>
    </row>
    <row r="33" s="488" customFormat="1" ht="22.5" customHeight="1" spans="1:15">
      <c r="A33" s="340" t="s">
        <v>36</v>
      </c>
      <c r="B33" s="222">
        <v>41798</v>
      </c>
      <c r="C33" s="222">
        <v>14118</v>
      </c>
      <c r="D33" s="497">
        <f>C33/B33*100</f>
        <v>33.78</v>
      </c>
      <c r="E33" s="498">
        <f t="shared" si="1"/>
        <v>-8503.57</v>
      </c>
      <c r="F33" s="500">
        <v>-168</v>
      </c>
      <c r="G33" s="159"/>
      <c r="H33" s="159"/>
      <c r="I33" s="159"/>
      <c r="J33" s="159"/>
      <c r="K33" s="159"/>
      <c r="L33" s="159"/>
      <c r="M33" s="159"/>
      <c r="N33" s="159"/>
      <c r="O33" s="159"/>
    </row>
    <row r="34" s="488" customFormat="1" ht="17.45" hidden="1" customHeight="1" spans="1:15">
      <c r="A34" s="342" t="s">
        <v>37</v>
      </c>
      <c r="B34" s="222"/>
      <c r="C34" s="222"/>
      <c r="D34" s="497" t="e">
        <f>C34/B34*100</f>
        <v>#DIV/0!</v>
      </c>
      <c r="E34" s="498">
        <f t="shared" si="1"/>
        <v>-100</v>
      </c>
      <c r="F34" s="500">
        <v>8780</v>
      </c>
      <c r="G34" s="159"/>
      <c r="H34" s="159"/>
      <c r="I34" s="159"/>
      <c r="J34" s="159"/>
      <c r="K34" s="159"/>
      <c r="L34" s="159"/>
      <c r="M34" s="159"/>
      <c r="N34" s="159"/>
      <c r="O34" s="159"/>
    </row>
    <row r="35" s="488" customFormat="1" ht="17.45" hidden="1" customHeight="1" spans="1:15">
      <c r="A35" s="342" t="s">
        <v>38</v>
      </c>
      <c r="B35" s="222"/>
      <c r="C35" s="222"/>
      <c r="D35" s="222"/>
      <c r="E35" s="498"/>
      <c r="F35" s="500"/>
      <c r="G35" s="159"/>
      <c r="H35" s="159"/>
      <c r="I35" s="159"/>
      <c r="J35" s="159"/>
      <c r="K35" s="159"/>
      <c r="L35" s="159"/>
      <c r="M35" s="159"/>
      <c r="N35" s="159"/>
      <c r="O35" s="159"/>
    </row>
    <row r="36" s="488" customFormat="1" ht="17.45" hidden="1" customHeight="1" spans="1:15">
      <c r="A36" s="342" t="s">
        <v>39</v>
      </c>
      <c r="B36" s="222"/>
      <c r="C36" s="222"/>
      <c r="D36" s="497" t="e">
        <f>C36/B36*100</f>
        <v>#DIV/0!</v>
      </c>
      <c r="E36" s="498">
        <f t="shared" si="1"/>
        <v>-100</v>
      </c>
      <c r="F36" s="500">
        <v>7101</v>
      </c>
      <c r="G36" s="159"/>
      <c r="H36" s="159"/>
      <c r="I36" s="159"/>
      <c r="J36" s="159"/>
      <c r="K36" s="159"/>
      <c r="L36" s="159"/>
      <c r="M36" s="159"/>
      <c r="N36" s="159"/>
      <c r="O36" s="159"/>
    </row>
    <row r="37" s="488" customFormat="1" ht="17.45" hidden="1" customHeight="1" spans="1:15">
      <c r="A37" s="342" t="s">
        <v>40</v>
      </c>
      <c r="B37" s="222"/>
      <c r="C37" s="222"/>
      <c r="D37" s="222" t="e">
        <f>C37/B37*100</f>
        <v>#DIV/0!</v>
      </c>
      <c r="E37" s="498">
        <f t="shared" si="1"/>
        <v>-100</v>
      </c>
      <c r="F37" s="500">
        <v>12</v>
      </c>
      <c r="G37" s="159"/>
      <c r="H37" s="159"/>
      <c r="I37" s="159"/>
      <c r="J37" s="159"/>
      <c r="K37" s="159"/>
      <c r="L37" s="159"/>
      <c r="M37" s="159"/>
      <c r="N37" s="159"/>
      <c r="O37" s="159"/>
    </row>
    <row r="38" s="488" customFormat="1" ht="17.45" hidden="1" customHeight="1" spans="1:15">
      <c r="A38" s="342" t="s">
        <v>41</v>
      </c>
      <c r="B38" s="222"/>
      <c r="C38" s="222"/>
      <c r="D38" s="497" t="e">
        <f>C38/B38*100</f>
        <v>#DIV/0!</v>
      </c>
      <c r="E38" s="498">
        <f t="shared" si="1"/>
        <v>-100</v>
      </c>
      <c r="F38" s="500">
        <v>4594</v>
      </c>
      <c r="G38" s="159"/>
      <c r="H38" s="159"/>
      <c r="I38" s="159"/>
      <c r="J38" s="159"/>
      <c r="K38" s="159"/>
      <c r="L38" s="159"/>
      <c r="M38" s="159"/>
      <c r="N38" s="159"/>
      <c r="O38" s="159"/>
    </row>
    <row r="39" s="488" customFormat="1" ht="17.45" hidden="1" customHeight="1" spans="1:15">
      <c r="A39" s="346" t="s">
        <v>21</v>
      </c>
      <c r="B39" s="222"/>
      <c r="C39" s="319"/>
      <c r="D39" s="497"/>
      <c r="E39" s="498"/>
      <c r="F39" s="500">
        <v>25</v>
      </c>
      <c r="G39" s="159"/>
      <c r="H39" s="159"/>
      <c r="I39" s="159"/>
      <c r="J39" s="159"/>
      <c r="K39" s="159"/>
      <c r="L39" s="159"/>
      <c r="M39" s="159"/>
      <c r="N39" s="159"/>
      <c r="O39" s="159"/>
    </row>
    <row r="40" s="488" customFormat="1" ht="22.5" customHeight="1" spans="1:15">
      <c r="A40" s="340" t="s">
        <v>42</v>
      </c>
      <c r="B40" s="504">
        <v>126627</v>
      </c>
      <c r="C40" s="504">
        <v>108581</v>
      </c>
      <c r="D40" s="497">
        <f>C40/B40*100</f>
        <v>85.75</v>
      </c>
      <c r="E40" s="498">
        <f t="shared" ref="E40:E52" si="2">(C40/F40-1)*100</f>
        <v>-5.62</v>
      </c>
      <c r="F40" s="500">
        <v>115051</v>
      </c>
      <c r="G40" s="159"/>
      <c r="H40" s="159"/>
      <c r="I40" s="159"/>
      <c r="J40" s="159"/>
      <c r="K40" s="159"/>
      <c r="L40" s="159"/>
      <c r="M40" s="159"/>
      <c r="N40" s="159"/>
      <c r="O40" s="159"/>
    </row>
    <row r="41" s="488" customFormat="1" ht="17.45" hidden="1" customHeight="1" spans="1:15">
      <c r="A41" s="342" t="s">
        <v>43</v>
      </c>
      <c r="B41" s="504">
        <v>29260</v>
      </c>
      <c r="C41" s="319">
        <v>28789</v>
      </c>
      <c r="D41" s="505"/>
      <c r="E41" s="498">
        <f t="shared" si="2"/>
        <v>75.76</v>
      </c>
      <c r="F41" s="500">
        <v>16380</v>
      </c>
      <c r="G41" s="159"/>
      <c r="H41" s="159"/>
      <c r="I41" s="159"/>
      <c r="J41" s="159"/>
      <c r="K41" s="159"/>
      <c r="L41" s="159"/>
      <c r="M41" s="159"/>
      <c r="N41" s="159"/>
      <c r="O41" s="159"/>
    </row>
    <row r="42" s="488" customFormat="1" ht="17.45" hidden="1" customHeight="1" spans="1:15">
      <c r="A42" s="342" t="s">
        <v>44</v>
      </c>
      <c r="B42" s="504">
        <v>18786</v>
      </c>
      <c r="C42" s="506">
        <v>22193</v>
      </c>
      <c r="D42" s="505"/>
      <c r="E42" s="498">
        <f t="shared" si="2"/>
        <v>378.81</v>
      </c>
      <c r="F42" s="500">
        <v>4635</v>
      </c>
      <c r="G42" s="159"/>
      <c r="H42" s="159"/>
      <c r="I42" s="159"/>
      <c r="J42" s="159"/>
      <c r="K42" s="159"/>
      <c r="L42" s="159"/>
      <c r="M42" s="159"/>
      <c r="N42" s="159"/>
      <c r="O42" s="159"/>
    </row>
    <row r="43" s="488" customFormat="1" ht="17.45" hidden="1" customHeight="1" spans="1:15">
      <c r="A43" s="342" t="s">
        <v>45</v>
      </c>
      <c r="B43" s="504">
        <v>6900</v>
      </c>
      <c r="C43" s="506"/>
      <c r="D43" s="505"/>
      <c r="E43" s="498">
        <f t="shared" si="2"/>
        <v>-100</v>
      </c>
      <c r="F43" s="500">
        <v>5448</v>
      </c>
      <c r="G43" s="159"/>
      <c r="H43" s="159"/>
      <c r="I43" s="159"/>
      <c r="J43" s="159"/>
      <c r="K43" s="159"/>
      <c r="L43" s="159"/>
      <c r="M43" s="159"/>
      <c r="N43" s="159"/>
      <c r="O43" s="159"/>
    </row>
    <row r="44" s="488" customFormat="1" ht="17.45" hidden="1" customHeight="1" spans="1:15">
      <c r="A44" s="342" t="s">
        <v>46</v>
      </c>
      <c r="B44" s="504">
        <v>2</v>
      </c>
      <c r="C44" s="319"/>
      <c r="D44" s="505"/>
      <c r="E44" s="498">
        <f t="shared" si="2"/>
        <v>-100</v>
      </c>
      <c r="F44" s="500">
        <v>21</v>
      </c>
      <c r="G44" s="159"/>
      <c r="H44" s="159"/>
      <c r="I44" s="159"/>
      <c r="J44" s="159"/>
      <c r="K44" s="159"/>
      <c r="L44" s="159"/>
      <c r="M44" s="159"/>
      <c r="N44" s="159"/>
      <c r="O44" s="159"/>
    </row>
    <row r="45" s="488" customFormat="1" ht="17.45" hidden="1" customHeight="1" spans="1:15">
      <c r="A45" s="342" t="s">
        <v>13</v>
      </c>
      <c r="B45" s="504">
        <v>12455</v>
      </c>
      <c r="C45" s="319">
        <v>11016</v>
      </c>
      <c r="D45" s="505"/>
      <c r="E45" s="498">
        <f t="shared" si="2"/>
        <v>115.92</v>
      </c>
      <c r="F45" s="500">
        <v>5102</v>
      </c>
      <c r="G45" s="159"/>
      <c r="H45" s="159"/>
      <c r="I45" s="159"/>
      <c r="J45" s="159"/>
      <c r="K45" s="159"/>
      <c r="L45" s="159"/>
      <c r="M45" s="159"/>
      <c r="N45" s="159"/>
      <c r="O45" s="159"/>
    </row>
    <row r="46" s="488" customFormat="1" ht="17.45" hidden="1" customHeight="1" spans="1:15">
      <c r="A46" s="342" t="s">
        <v>14</v>
      </c>
      <c r="B46" s="504">
        <v>5540</v>
      </c>
      <c r="C46" s="319">
        <v>4923</v>
      </c>
      <c r="D46" s="505"/>
      <c r="E46" s="498">
        <f t="shared" si="2"/>
        <v>46</v>
      </c>
      <c r="F46" s="500">
        <v>3372</v>
      </c>
      <c r="G46" s="159"/>
      <c r="H46" s="159"/>
      <c r="I46" s="159"/>
      <c r="J46" s="159"/>
      <c r="K46" s="159"/>
      <c r="L46" s="159"/>
      <c r="M46" s="159"/>
      <c r="N46" s="159"/>
      <c r="O46" s="159"/>
    </row>
    <row r="47" s="488" customFormat="1" ht="17.45" hidden="1" customHeight="1" spans="1:15">
      <c r="A47" s="342" t="s">
        <v>15</v>
      </c>
      <c r="B47" s="504">
        <v>1586</v>
      </c>
      <c r="C47" s="319">
        <v>2373</v>
      </c>
      <c r="D47" s="505"/>
      <c r="E47" s="498">
        <f t="shared" si="2"/>
        <v>146.42</v>
      </c>
      <c r="F47" s="500">
        <v>963</v>
      </c>
      <c r="G47" s="159"/>
      <c r="H47" s="159"/>
      <c r="I47" s="159"/>
      <c r="J47" s="159"/>
      <c r="K47" s="159"/>
      <c r="L47" s="159"/>
      <c r="M47" s="159"/>
      <c r="N47" s="159"/>
      <c r="O47" s="159"/>
    </row>
    <row r="48" s="488" customFormat="1" ht="17.45" hidden="1" customHeight="1" spans="1:15">
      <c r="A48" s="342" t="s">
        <v>47</v>
      </c>
      <c r="B48" s="504">
        <v>6574</v>
      </c>
      <c r="C48" s="319">
        <v>6402</v>
      </c>
      <c r="D48" s="505"/>
      <c r="E48" s="498">
        <f t="shared" si="2"/>
        <v>-0.61</v>
      </c>
      <c r="F48" s="500">
        <v>6441</v>
      </c>
      <c r="G48" s="159"/>
      <c r="H48" s="159"/>
      <c r="I48" s="159"/>
      <c r="J48" s="159"/>
      <c r="K48" s="159"/>
      <c r="L48" s="159"/>
      <c r="M48" s="159"/>
      <c r="N48" s="159"/>
      <c r="O48" s="159"/>
    </row>
    <row r="49" s="488" customFormat="1" ht="17.45" hidden="1" customHeight="1" spans="1:15">
      <c r="A49" s="342" t="s">
        <v>17</v>
      </c>
      <c r="B49" s="504">
        <v>6750</v>
      </c>
      <c r="C49" s="319">
        <f>25013+1600+455</f>
        <v>27068</v>
      </c>
      <c r="D49" s="505"/>
      <c r="E49" s="498">
        <f t="shared" si="2"/>
        <v>395.66</v>
      </c>
      <c r="F49" s="500">
        <v>5461</v>
      </c>
      <c r="G49" s="159"/>
      <c r="H49" s="159"/>
      <c r="I49" s="159"/>
      <c r="J49" s="159"/>
      <c r="K49" s="159"/>
      <c r="L49" s="159"/>
      <c r="M49" s="159"/>
      <c r="N49" s="159"/>
      <c r="O49" s="159"/>
    </row>
    <row r="50" s="488" customFormat="1" ht="17.45" hidden="1" customHeight="1" spans="1:15">
      <c r="A50" s="342" t="s">
        <v>18</v>
      </c>
      <c r="B50" s="504">
        <v>2550</v>
      </c>
      <c r="C50" s="319">
        <v>1831</v>
      </c>
      <c r="D50" s="505"/>
      <c r="E50" s="498">
        <f t="shared" si="2"/>
        <v>-26.11</v>
      </c>
      <c r="F50" s="500">
        <v>2478</v>
      </c>
      <c r="G50" s="159"/>
      <c r="H50" s="159"/>
      <c r="I50" s="159"/>
      <c r="J50" s="159"/>
      <c r="K50" s="159"/>
      <c r="L50" s="159"/>
      <c r="M50" s="159"/>
      <c r="N50" s="159"/>
      <c r="O50" s="159"/>
    </row>
    <row r="51" s="488" customFormat="1" ht="17.45" hidden="1" customHeight="1" spans="1:15">
      <c r="A51" s="342" t="s">
        <v>19</v>
      </c>
      <c r="B51" s="504"/>
      <c r="C51" s="319"/>
      <c r="D51" s="505"/>
      <c r="E51" s="498"/>
      <c r="F51" s="500"/>
      <c r="G51" s="159"/>
      <c r="H51" s="159"/>
      <c r="I51" s="159"/>
      <c r="J51" s="159"/>
      <c r="K51" s="159"/>
      <c r="L51" s="159"/>
      <c r="M51" s="159"/>
      <c r="N51" s="159"/>
      <c r="O51" s="159"/>
    </row>
    <row r="52" s="488" customFormat="1" ht="17.45" hidden="1" customHeight="1" spans="1:15">
      <c r="A52" s="342" t="s">
        <v>20</v>
      </c>
      <c r="B52" s="504">
        <v>18167</v>
      </c>
      <c r="C52" s="319">
        <v>13210</v>
      </c>
      <c r="D52" s="505"/>
      <c r="E52" s="498">
        <f t="shared" si="2"/>
        <v>-35.42</v>
      </c>
      <c r="F52" s="500">
        <v>20455</v>
      </c>
      <c r="G52" s="159"/>
      <c r="H52" s="159"/>
      <c r="I52" s="159"/>
      <c r="J52" s="159"/>
      <c r="K52" s="159"/>
      <c r="L52" s="159"/>
      <c r="M52" s="159"/>
      <c r="N52" s="159"/>
      <c r="O52" s="159"/>
    </row>
    <row r="53" s="488" customFormat="1" ht="17.45" hidden="1" customHeight="1" spans="1:15">
      <c r="A53" s="346" t="s">
        <v>21</v>
      </c>
      <c r="B53" s="507"/>
      <c r="C53" s="319"/>
      <c r="D53" s="505"/>
      <c r="E53" s="498"/>
      <c r="F53" s="500">
        <f>53+45</f>
        <v>98</v>
      </c>
      <c r="G53" s="159"/>
      <c r="H53" s="159"/>
      <c r="I53" s="159"/>
      <c r="J53" s="159"/>
      <c r="K53" s="159"/>
      <c r="L53" s="159"/>
      <c r="M53" s="159"/>
      <c r="N53" s="159"/>
      <c r="O53" s="159"/>
    </row>
    <row r="54" s="488" customFormat="1" ht="22.5" customHeight="1" spans="1:15">
      <c r="A54" s="348" t="s">
        <v>48</v>
      </c>
      <c r="B54" s="322">
        <f>B27+B28+B33+B40</f>
        <v>460424</v>
      </c>
      <c r="C54" s="322">
        <f>C27+C28+C33+C40</f>
        <v>353700</v>
      </c>
      <c r="D54" s="508">
        <f>C54/B54*100</f>
        <v>76.82</v>
      </c>
      <c r="E54" s="509">
        <f>(C54/F54-1)*100</f>
        <v>5.36</v>
      </c>
      <c r="F54" s="503">
        <f>F27+F28+F33+F40</f>
        <v>335720</v>
      </c>
      <c r="G54" s="159"/>
      <c r="H54" s="159"/>
      <c r="I54" s="159"/>
      <c r="J54" s="159"/>
      <c r="K54" s="159"/>
      <c r="L54" s="159"/>
      <c r="M54" s="159"/>
      <c r="N54" s="159"/>
      <c r="O54" s="159"/>
    </row>
    <row r="55" s="488" customFormat="1" ht="16.5" hidden="1" customHeight="1" spans="1:15">
      <c r="A55" s="350" t="s">
        <v>49</v>
      </c>
      <c r="B55" s="351">
        <v>153300</v>
      </c>
      <c r="C55" s="351">
        <v>351848</v>
      </c>
      <c r="D55" s="510">
        <f>C55/B55*100</f>
        <v>229.52</v>
      </c>
      <c r="E55" s="511">
        <f>(C55/F55-1)*100</f>
        <v>182.13</v>
      </c>
      <c r="F55" s="159">
        <v>124713</v>
      </c>
      <c r="G55" s="159"/>
      <c r="H55" s="159"/>
      <c r="I55" s="159"/>
      <c r="J55" s="159"/>
      <c r="K55" s="159"/>
      <c r="L55" s="159"/>
      <c r="M55" s="159"/>
      <c r="N55" s="159"/>
      <c r="O55" s="159"/>
    </row>
    <row r="56" s="488" customFormat="1" ht="16.5" hidden="1" customHeight="1" spans="1:15">
      <c r="A56" s="353" t="s">
        <v>50</v>
      </c>
      <c r="B56" s="349">
        <v>25200</v>
      </c>
      <c r="C56" s="349">
        <v>3110</v>
      </c>
      <c r="D56" s="512">
        <f>C56/B56*100</f>
        <v>12.34</v>
      </c>
      <c r="E56" s="513">
        <f>(C56/F56-1)*100</f>
        <v>-92.95</v>
      </c>
      <c r="F56" s="159">
        <v>44128</v>
      </c>
      <c r="G56" s="159"/>
      <c r="H56" s="159"/>
      <c r="I56" s="159"/>
      <c r="J56" s="159"/>
      <c r="K56" s="159"/>
      <c r="L56" s="159"/>
      <c r="M56" s="159"/>
      <c r="N56" s="159"/>
      <c r="O56" s="159"/>
    </row>
    <row r="57" s="488" customFormat="1" ht="24" customHeight="1" spans="1:15">
      <c r="A57" s="142" t="s">
        <v>51</v>
      </c>
      <c r="B57" s="159"/>
      <c r="C57" s="49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</row>
    <row r="58" s="488" customFormat="1" ht="14.4" spans="1:15">
      <c r="A58" s="159"/>
      <c r="B58" s="159"/>
      <c r="C58" s="49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</row>
    <row r="59" s="488" customFormat="1" ht="14.4" spans="1:15">
      <c r="A59" s="159"/>
      <c r="B59" s="159"/>
      <c r="C59" s="49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</row>
    <row r="60" s="488" customFormat="1" ht="14.4" spans="1:15">
      <c r="A60" s="159"/>
      <c r="B60" s="159"/>
      <c r="C60" s="49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</row>
    <row r="61" s="488" customFormat="1" ht="14.4" spans="1:15">
      <c r="A61" s="159"/>
      <c r="B61" s="159"/>
      <c r="C61" s="49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</row>
    <row r="62" s="488" customFormat="1" ht="14.4" spans="1:15">
      <c r="A62" s="159"/>
      <c r="B62" s="159"/>
      <c r="C62" s="49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</row>
    <row r="63" s="488" customFormat="1" ht="14.4" spans="1:15">
      <c r="A63" s="159"/>
      <c r="B63" s="159"/>
      <c r="C63" s="494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</row>
    <row r="64" s="488" customFormat="1" ht="14.4" spans="1:15">
      <c r="A64" s="159"/>
      <c r="B64" s="159"/>
      <c r="C64" s="494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</row>
    <row r="65" s="488" customFormat="1" ht="14.4" spans="1:15">
      <c r="A65" s="159"/>
      <c r="B65" s="159"/>
      <c r="C65" s="494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</row>
    <row r="66" s="488" customFormat="1" ht="14.4" spans="1:15">
      <c r="A66" s="159"/>
      <c r="B66" s="159"/>
      <c r="C66" s="494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</row>
    <row r="67" s="488" customFormat="1" ht="14.4" spans="1:15">
      <c r="A67" s="159"/>
      <c r="B67" s="159"/>
      <c r="C67" s="494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</row>
    <row r="68" s="488" customFormat="1" ht="14.4" spans="1:15">
      <c r="A68" s="159"/>
      <c r="B68" s="159"/>
      <c r="C68" s="494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</row>
    <row r="69" s="488" customFormat="1" ht="14.4" spans="1:15">
      <c r="A69" s="159"/>
      <c r="B69" s="159"/>
      <c r="C69" s="494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</row>
    <row r="70" s="488" customFormat="1" ht="14.4" spans="1:15">
      <c r="A70" s="159"/>
      <c r="B70" s="159"/>
      <c r="C70" s="494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</row>
    <row r="71" s="488" customFormat="1" ht="14.4" spans="1:15">
      <c r="A71" s="159"/>
      <c r="B71" s="159"/>
      <c r="C71" s="494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</row>
    <row r="72" s="488" customFormat="1" ht="14.4" spans="1:15">
      <c r="A72" s="159"/>
      <c r="B72" s="159"/>
      <c r="C72" s="494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</row>
    <row r="73" s="488" customFormat="1" ht="14.4" spans="1:15">
      <c r="A73" s="159"/>
      <c r="B73" s="159"/>
      <c r="C73" s="494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</row>
    <row r="74" s="488" customFormat="1" ht="14.4" spans="1:15">
      <c r="A74" s="159"/>
      <c r="B74" s="159"/>
      <c r="C74" s="494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</row>
    <row r="75" s="488" customFormat="1" ht="14.4" spans="1:15">
      <c r="A75" s="159"/>
      <c r="B75" s="159"/>
      <c r="C75" s="494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</row>
    <row r="76" s="488" customFormat="1" ht="14.4" spans="1:15">
      <c r="A76" s="159"/>
      <c r="B76" s="159"/>
      <c r="C76" s="494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</row>
    <row r="77" s="488" customFormat="1" ht="14.4" spans="1:15">
      <c r="A77" s="159"/>
      <c r="B77" s="159"/>
      <c r="C77" s="494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</row>
    <row r="78" s="488" customFormat="1" ht="14.4" spans="1:15">
      <c r="A78" s="159"/>
      <c r="B78" s="159"/>
      <c r="C78" s="494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</row>
    <row r="79" s="488" customFormat="1" ht="14.4" spans="1:15">
      <c r="A79" s="159"/>
      <c r="B79" s="159"/>
      <c r="C79" s="49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</row>
    <row r="80" s="488" customFormat="1" ht="14.4" spans="1:15">
      <c r="A80" s="159"/>
      <c r="B80" s="159"/>
      <c r="C80" s="494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</row>
    <row r="81" s="488" customFormat="1" ht="14.4" spans="1:15">
      <c r="A81" s="159"/>
      <c r="B81" s="159"/>
      <c r="C81" s="494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</row>
    <row r="82" s="488" customFormat="1" ht="14.4" spans="1:15">
      <c r="A82" s="159"/>
      <c r="B82" s="159"/>
      <c r="C82" s="49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</row>
    <row r="83" s="488" customFormat="1" ht="14.4" spans="1:15">
      <c r="A83" s="159"/>
      <c r="B83" s="159"/>
      <c r="C83" s="494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</row>
    <row r="84" s="488" customFormat="1" ht="14.4" spans="1:15">
      <c r="A84" s="159"/>
      <c r="B84" s="159"/>
      <c r="C84" s="494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</row>
    <row r="85" s="488" customFormat="1" ht="14.4" spans="1:15">
      <c r="A85" s="159"/>
      <c r="B85" s="159"/>
      <c r="C85" s="494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</row>
    <row r="86" s="488" customFormat="1" ht="14.4" spans="1:15">
      <c r="A86" s="159"/>
      <c r="B86" s="159"/>
      <c r="C86" s="494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</row>
    <row r="87" s="488" customFormat="1" ht="14.4" spans="1:15">
      <c r="A87" s="159"/>
      <c r="B87" s="159"/>
      <c r="C87" s="494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</row>
    <row r="88" s="488" customFormat="1" ht="14.4" spans="1:15">
      <c r="A88" s="159"/>
      <c r="B88" s="159"/>
      <c r="C88" s="494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</row>
    <row r="89" s="488" customFormat="1" ht="14.4" spans="1:15">
      <c r="A89" s="159"/>
      <c r="B89" s="159"/>
      <c r="C89" s="494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</row>
    <row r="90" s="488" customFormat="1" ht="14.4" spans="1:15">
      <c r="A90" s="159"/>
      <c r="B90" s="159"/>
      <c r="C90" s="494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</row>
    <row r="91" s="488" customFormat="1" ht="14.4" spans="1:15">
      <c r="A91" s="159"/>
      <c r="B91" s="159"/>
      <c r="C91" s="494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</row>
  </sheetData>
  <mergeCells count="1">
    <mergeCell ref="A1:E1"/>
  </mergeCells>
  <printOptions horizontalCentered="1"/>
  <pageMargins left="0.78740157480315" right="0.78740157480315" top="0.78740157480315" bottom="0.78740157480315" header="0.196850393700787" footer="0.31496062992126"/>
  <pageSetup paperSize="9" orientation="portrait" useFirstPageNumber="1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I84"/>
  <sheetViews>
    <sheetView showGridLines="0" showZeros="0" workbookViewId="0">
      <pane xSplit="1" ySplit="3" topLeftCell="B24" activePane="bottomRight" state="frozen"/>
      <selection/>
      <selection pane="topRight"/>
      <selection pane="bottomLeft"/>
      <selection pane="bottomRight" activeCell="D49" sqref="D49"/>
    </sheetView>
  </sheetViews>
  <sheetFormatPr defaultColWidth="9.25" defaultRowHeight="15.6"/>
  <cols>
    <col min="1" max="1" width="30.375" style="332" customWidth="1"/>
    <col min="2" max="3" width="15.75" style="333" customWidth="1"/>
    <col min="4" max="4" width="15.75" style="332" customWidth="1"/>
    <col min="5" max="5" width="14" style="332" hidden="1" customWidth="1"/>
    <col min="6" max="7" width="9.25" style="332" customWidth="1"/>
    <col min="8" max="9" width="9.25" style="332"/>
    <col min="10" max="16384" width="9.25" style="334"/>
  </cols>
  <sheetData>
    <row r="1" s="330" customFormat="1" ht="30" customHeight="1" spans="1:9">
      <c r="A1" s="246" t="s">
        <v>207</v>
      </c>
      <c r="B1" s="246"/>
      <c r="C1" s="246"/>
      <c r="D1" s="246"/>
      <c r="E1" s="335"/>
      <c r="F1" s="335"/>
      <c r="G1" s="335"/>
      <c r="H1" s="335"/>
      <c r="I1" s="335"/>
    </row>
    <row r="2" s="331" customFormat="1" ht="20.1" customHeight="1" spans="1:9">
      <c r="A2" s="336"/>
      <c r="B2" s="337"/>
      <c r="C2" s="337"/>
      <c r="D2" s="69" t="s">
        <v>1</v>
      </c>
      <c r="E2" s="336"/>
      <c r="F2" s="336"/>
      <c r="G2" s="336"/>
      <c r="H2" s="336"/>
      <c r="I2" s="336"/>
    </row>
    <row r="3" s="331" customFormat="1" ht="30" customHeight="1" spans="1:9">
      <c r="A3" s="338" t="s">
        <v>125</v>
      </c>
      <c r="B3" s="195" t="s">
        <v>208</v>
      </c>
      <c r="C3" s="195" t="s">
        <v>209</v>
      </c>
      <c r="D3" s="339" t="s">
        <v>210</v>
      </c>
      <c r="E3" s="336"/>
      <c r="F3" s="336"/>
      <c r="G3" s="336"/>
      <c r="H3" s="336"/>
      <c r="I3" s="336"/>
    </row>
    <row r="4" s="331" customFormat="1" ht="22.5" customHeight="1" spans="1:9">
      <c r="A4" s="340" t="s">
        <v>8</v>
      </c>
      <c r="B4" s="222">
        <f>SUM(B5:B17)</f>
        <v>45254</v>
      </c>
      <c r="C4" s="222">
        <f>SUM(C5:C17)</f>
        <v>47969</v>
      </c>
      <c r="D4" s="341">
        <f>+(C4-B4)/B4*100</f>
        <v>6</v>
      </c>
      <c r="E4" s="336"/>
      <c r="F4" s="336"/>
      <c r="G4" s="336"/>
      <c r="H4" s="336"/>
      <c r="I4" s="336"/>
    </row>
    <row r="5" s="331" customFormat="1" ht="22.5" customHeight="1" spans="1:9">
      <c r="A5" s="342" t="s">
        <v>9</v>
      </c>
      <c r="B5" s="222">
        <f>'23一般公共预算收入执行'!C5</f>
        <v>13745</v>
      </c>
      <c r="C5" s="343">
        <v>19276</v>
      </c>
      <c r="D5" s="341">
        <f>+(C5-B5)/B5*100</f>
        <v>40.24</v>
      </c>
      <c r="E5" s="336"/>
      <c r="F5" s="336"/>
      <c r="G5" s="336"/>
      <c r="H5" s="336"/>
      <c r="I5" s="336"/>
    </row>
    <row r="6" s="331" customFormat="1" ht="22.5" customHeight="1" spans="1:9">
      <c r="A6" s="342" t="s">
        <v>10</v>
      </c>
      <c r="B6" s="222">
        <f>'23一般公共预算收入执行'!C6</f>
        <v>4338</v>
      </c>
      <c r="C6" s="343">
        <v>6084</v>
      </c>
      <c r="D6" s="341">
        <f>+(C6-B6)/B6*100</f>
        <v>40.25</v>
      </c>
      <c r="E6" s="336"/>
      <c r="F6" s="336"/>
      <c r="G6" s="336"/>
      <c r="H6" s="336"/>
      <c r="I6" s="336"/>
    </row>
    <row r="7" s="331" customFormat="1" ht="22.5" customHeight="1" spans="1:9">
      <c r="A7" s="342" t="s">
        <v>11</v>
      </c>
      <c r="B7" s="222">
        <f>'23一般公共预算收入执行'!C7</f>
        <v>4273</v>
      </c>
      <c r="C7" s="343">
        <v>5992</v>
      </c>
      <c r="D7" s="341">
        <f>+(C7-B7)/B7*100</f>
        <v>40.23</v>
      </c>
      <c r="E7" s="336"/>
      <c r="F7" s="336"/>
      <c r="G7" s="336"/>
      <c r="H7" s="336"/>
      <c r="I7" s="336"/>
    </row>
    <row r="8" s="331" customFormat="1" ht="22.5" customHeight="1" spans="1:9">
      <c r="A8" s="342" t="s">
        <v>12</v>
      </c>
      <c r="B8" s="222">
        <f>'23一般公共预算收入执行'!C8</f>
        <v>0</v>
      </c>
      <c r="C8" s="343"/>
      <c r="D8" s="341"/>
      <c r="E8" s="336"/>
      <c r="F8" s="336"/>
      <c r="G8" s="336"/>
      <c r="H8" s="336"/>
      <c r="I8" s="336"/>
    </row>
    <row r="9" s="331" customFormat="1" ht="22.5" customHeight="1" spans="1:9">
      <c r="A9" s="342" t="s">
        <v>13</v>
      </c>
      <c r="B9" s="222">
        <f>'23一般公共预算收入执行'!C9</f>
        <v>0</v>
      </c>
      <c r="C9" s="343"/>
      <c r="D9" s="341"/>
      <c r="E9" s="336"/>
      <c r="F9" s="336"/>
      <c r="G9" s="336"/>
      <c r="H9" s="336"/>
      <c r="I9" s="336"/>
    </row>
    <row r="10" s="331" customFormat="1" ht="22.5" customHeight="1" spans="1:9">
      <c r="A10" s="342" t="s">
        <v>14</v>
      </c>
      <c r="B10" s="222">
        <f>'23一般公共预算收入执行'!C10</f>
        <v>4363</v>
      </c>
      <c r="C10" s="343">
        <v>3400</v>
      </c>
      <c r="D10" s="341">
        <f>+(C10-B10)/B10*100</f>
        <v>-22.07</v>
      </c>
      <c r="E10" s="336"/>
      <c r="F10" s="336"/>
      <c r="G10" s="336"/>
      <c r="H10" s="336"/>
      <c r="I10" s="336"/>
    </row>
    <row r="11" s="331" customFormat="1" ht="22.5" customHeight="1" spans="1:9">
      <c r="A11" s="342" t="s">
        <v>15</v>
      </c>
      <c r="B11" s="222">
        <f>'23一般公共预算收入执行'!C11</f>
        <v>1438</v>
      </c>
      <c r="C11" s="343">
        <v>2017</v>
      </c>
      <c r="D11" s="341">
        <f>+(C11-B11)/B11*100</f>
        <v>40.26</v>
      </c>
      <c r="E11" s="336"/>
      <c r="F11" s="336"/>
      <c r="G11" s="336"/>
      <c r="H11" s="336"/>
      <c r="I11" s="336"/>
    </row>
    <row r="12" s="331" customFormat="1" ht="22.5" customHeight="1" spans="1:9">
      <c r="A12" s="342" t="s">
        <v>16</v>
      </c>
      <c r="B12" s="222">
        <f>'23一般公共预算收入执行'!C12</f>
        <v>3994</v>
      </c>
      <c r="C12" s="343">
        <v>4200</v>
      </c>
      <c r="D12" s="341">
        <f>+(C12-B12)/B12*100</f>
        <v>5.16</v>
      </c>
      <c r="E12" s="336"/>
      <c r="F12" s="336"/>
      <c r="G12" s="336"/>
      <c r="H12" s="336"/>
      <c r="I12" s="336"/>
    </row>
    <row r="13" s="331" customFormat="1" ht="22.5" customHeight="1" spans="1:9">
      <c r="A13" s="342" t="s">
        <v>17</v>
      </c>
      <c r="B13" s="222">
        <f>'23一般公共预算收入执行'!C13</f>
        <v>12284</v>
      </c>
      <c r="C13" s="343">
        <v>5500</v>
      </c>
      <c r="D13" s="341">
        <f>+(C13-B13)/B13*100</f>
        <v>-55.23</v>
      </c>
      <c r="E13" s="336"/>
      <c r="F13" s="336"/>
      <c r="G13" s="336"/>
      <c r="H13" s="336"/>
      <c r="I13" s="336"/>
    </row>
    <row r="14" s="331" customFormat="1" ht="22.5" customHeight="1" spans="1:9">
      <c r="A14" s="342" t="s">
        <v>18</v>
      </c>
      <c r="B14" s="222">
        <f>'23一般公共预算收入执行'!C14</f>
        <v>0</v>
      </c>
      <c r="C14" s="343"/>
      <c r="D14" s="341"/>
      <c r="E14" s="336"/>
      <c r="F14" s="336"/>
      <c r="G14" s="336"/>
      <c r="H14" s="336"/>
      <c r="I14" s="336"/>
    </row>
    <row r="15" s="331" customFormat="1" ht="22.5" customHeight="1" spans="1:9">
      <c r="A15" s="342" t="s">
        <v>19</v>
      </c>
      <c r="B15" s="222">
        <f>'23一般公共预算收入执行'!C15</f>
        <v>818</v>
      </c>
      <c r="C15" s="343">
        <v>1500</v>
      </c>
      <c r="D15" s="341">
        <f>+(C15-B15)/B15*100</f>
        <v>83.37</v>
      </c>
      <c r="E15" s="336"/>
      <c r="F15" s="336"/>
      <c r="G15" s="336"/>
      <c r="H15" s="336"/>
      <c r="I15" s="336"/>
    </row>
    <row r="16" s="331" customFormat="1" ht="22.5" customHeight="1" spans="1:9">
      <c r="A16" s="342" t="s">
        <v>20</v>
      </c>
      <c r="B16" s="222">
        <f>'23一般公共预算收入执行'!C16</f>
        <v>0</v>
      </c>
      <c r="C16" s="343"/>
      <c r="D16" s="341"/>
      <c r="E16" s="336"/>
      <c r="F16" s="336"/>
      <c r="G16" s="336"/>
      <c r="H16" s="336"/>
      <c r="I16" s="336"/>
    </row>
    <row r="17" s="331" customFormat="1" ht="22.5" customHeight="1" spans="1:9">
      <c r="A17" s="342" t="s">
        <v>21</v>
      </c>
      <c r="B17" s="222">
        <v>1</v>
      </c>
      <c r="C17" s="343"/>
      <c r="D17" s="341">
        <f>+(C17-B17)/B17*100</f>
        <v>-100</v>
      </c>
      <c r="E17" s="336"/>
      <c r="F17" s="336"/>
      <c r="G17" s="336"/>
      <c r="H17" s="336"/>
      <c r="I17" s="336"/>
    </row>
    <row r="18" s="331" customFormat="1" ht="22.5" customHeight="1" spans="1:9">
      <c r="A18" s="340" t="s">
        <v>22</v>
      </c>
      <c r="B18" s="222">
        <f>SUM(B19:B26)</f>
        <v>7854</v>
      </c>
      <c r="C18" s="222">
        <f>SUM(C19:C26)</f>
        <v>8325</v>
      </c>
      <c r="D18" s="341">
        <f t="shared" ref="D18:D34" si="0">+(C18-B18)/B18*100</f>
        <v>6</v>
      </c>
      <c r="E18" s="336"/>
      <c r="F18" s="336"/>
      <c r="G18" s="336"/>
      <c r="H18" s="336"/>
      <c r="I18" s="336"/>
    </row>
    <row r="19" s="331" customFormat="1" ht="22.5" customHeight="1" spans="1:9">
      <c r="A19" s="342" t="s">
        <v>23</v>
      </c>
      <c r="B19" s="222">
        <v>5884</v>
      </c>
      <c r="C19" s="343">
        <v>6325</v>
      </c>
      <c r="D19" s="341">
        <f t="shared" si="0"/>
        <v>7.49</v>
      </c>
      <c r="E19" s="336"/>
      <c r="F19" s="336"/>
      <c r="G19" s="336"/>
      <c r="H19" s="336"/>
      <c r="I19" s="336"/>
    </row>
    <row r="20" s="331" customFormat="1" ht="22.5" customHeight="1" spans="1:9">
      <c r="A20" s="342" t="s">
        <v>24</v>
      </c>
      <c r="B20" s="222">
        <v>253</v>
      </c>
      <c r="C20" s="343">
        <v>250</v>
      </c>
      <c r="D20" s="341">
        <f t="shared" si="0"/>
        <v>-1.19</v>
      </c>
      <c r="E20" s="336"/>
      <c r="F20" s="336"/>
      <c r="G20" s="336"/>
      <c r="H20" s="336"/>
      <c r="I20" s="336"/>
    </row>
    <row r="21" s="331" customFormat="1" ht="22.5" customHeight="1" spans="1:9">
      <c r="A21" s="342" t="s">
        <v>25</v>
      </c>
      <c r="B21" s="222">
        <v>339</v>
      </c>
      <c r="C21" s="343">
        <v>1200</v>
      </c>
      <c r="D21" s="341">
        <f t="shared" si="0"/>
        <v>253.98</v>
      </c>
      <c r="E21" s="336"/>
      <c r="F21" s="336"/>
      <c r="G21" s="336"/>
      <c r="H21" s="336"/>
      <c r="I21" s="336"/>
    </row>
    <row r="22" s="331" customFormat="1" ht="22.5" customHeight="1" spans="1:9">
      <c r="A22" s="342" t="s">
        <v>26</v>
      </c>
      <c r="B22" s="344">
        <v>700</v>
      </c>
      <c r="C22" s="343"/>
      <c r="D22" s="341"/>
      <c r="E22" s="336"/>
      <c r="F22" s="336"/>
      <c r="G22" s="336"/>
      <c r="H22" s="336"/>
      <c r="I22" s="336"/>
    </row>
    <row r="23" s="331" customFormat="1" ht="22.5" customHeight="1" spans="1:9">
      <c r="A23" s="342" t="s">
        <v>27</v>
      </c>
      <c r="B23" s="222">
        <v>548</v>
      </c>
      <c r="C23" s="343">
        <v>450</v>
      </c>
      <c r="D23" s="341">
        <f t="shared" si="0"/>
        <v>-17.88</v>
      </c>
      <c r="E23" s="336"/>
      <c r="F23" s="336"/>
      <c r="G23" s="336"/>
      <c r="H23" s="336"/>
      <c r="I23" s="336"/>
    </row>
    <row r="24" s="331" customFormat="1" ht="22.5" customHeight="1" spans="1:9">
      <c r="A24" s="342" t="s">
        <v>28</v>
      </c>
      <c r="B24" s="222"/>
      <c r="C24" s="222"/>
      <c r="D24" s="341"/>
      <c r="E24" s="336"/>
      <c r="F24" s="336"/>
      <c r="G24" s="336"/>
      <c r="H24" s="336"/>
      <c r="I24" s="336"/>
    </row>
    <row r="25" s="331" customFormat="1" ht="22.5" customHeight="1" spans="1:9">
      <c r="A25" s="342" t="s">
        <v>29</v>
      </c>
      <c r="B25" s="222">
        <v>5</v>
      </c>
      <c r="C25" s="343"/>
      <c r="D25" s="341"/>
      <c r="E25" s="336"/>
      <c r="F25" s="336"/>
      <c r="G25" s="336"/>
      <c r="H25" s="336"/>
      <c r="I25" s="336"/>
    </row>
    <row r="26" s="331" customFormat="1" ht="22.5" customHeight="1" spans="1:9">
      <c r="A26" s="342" t="s">
        <v>30</v>
      </c>
      <c r="B26" s="222">
        <v>125</v>
      </c>
      <c r="C26" s="222">
        <v>100</v>
      </c>
      <c r="D26" s="341">
        <f t="shared" si="0"/>
        <v>-20</v>
      </c>
      <c r="E26" s="336"/>
      <c r="F26" s="336"/>
      <c r="G26" s="336"/>
      <c r="H26" s="336"/>
      <c r="I26" s="336"/>
    </row>
    <row r="27" s="331" customFormat="1" ht="22.5" customHeight="1" spans="1:9">
      <c r="A27" s="345" t="s">
        <v>31</v>
      </c>
      <c r="B27" s="222">
        <f>+B4+B18</f>
        <v>53108</v>
      </c>
      <c r="C27" s="222">
        <f>+C4+C18</f>
        <v>56294</v>
      </c>
      <c r="D27" s="341">
        <f t="shared" si="0"/>
        <v>6</v>
      </c>
      <c r="E27" s="336">
        <f>(C27+C39)</f>
        <v>171385</v>
      </c>
      <c r="F27" s="336"/>
      <c r="G27" s="336"/>
      <c r="H27" s="336"/>
      <c r="I27" s="336"/>
    </row>
    <row r="28" s="331" customFormat="1" ht="22.5" customHeight="1" spans="1:9">
      <c r="A28" s="340" t="s">
        <v>32</v>
      </c>
      <c r="B28" s="222">
        <f>'23一般公共预算收入执行'!C28</f>
        <v>177893</v>
      </c>
      <c r="C28" s="222">
        <v>225190</v>
      </c>
      <c r="D28" s="341">
        <f t="shared" si="0"/>
        <v>26.59</v>
      </c>
      <c r="E28" s="336">
        <f>B27+B39</f>
        <v>161689</v>
      </c>
      <c r="F28" s="336"/>
      <c r="G28" s="336"/>
      <c r="H28" s="336"/>
      <c r="I28" s="336"/>
    </row>
    <row r="29" s="331" customFormat="1" ht="22.5" hidden="1" customHeight="1" spans="1:9">
      <c r="A29" s="342" t="s">
        <v>33</v>
      </c>
      <c r="B29" s="222">
        <f>'23一般公共预算收入执行'!C29</f>
        <v>0</v>
      </c>
      <c r="C29" s="343"/>
      <c r="D29" s="341" t="e">
        <f t="shared" si="0"/>
        <v>#DIV/0!</v>
      </c>
      <c r="E29" s="336"/>
      <c r="F29" s="336"/>
      <c r="G29" s="336"/>
      <c r="H29" s="336"/>
      <c r="I29" s="336"/>
    </row>
    <row r="30" s="331" customFormat="1" ht="22.5" hidden="1" customHeight="1" spans="1:9">
      <c r="A30" s="342" t="s">
        <v>34</v>
      </c>
      <c r="B30" s="222"/>
      <c r="C30" s="222"/>
      <c r="D30" s="341"/>
      <c r="E30" s="336"/>
      <c r="F30" s="336"/>
      <c r="G30" s="336"/>
      <c r="H30" s="336"/>
      <c r="I30" s="336"/>
    </row>
    <row r="31" s="331" customFormat="1" ht="22.5" hidden="1" customHeight="1" spans="1:9">
      <c r="A31" s="342" t="s">
        <v>35</v>
      </c>
      <c r="B31" s="222">
        <f>'23一般公共预算收入执行'!C31</f>
        <v>0</v>
      </c>
      <c r="C31" s="343"/>
      <c r="D31" s="341" t="e">
        <f t="shared" si="0"/>
        <v>#DIV/0!</v>
      </c>
      <c r="E31" s="336"/>
      <c r="F31" s="336"/>
      <c r="G31" s="336"/>
      <c r="H31" s="336"/>
      <c r="I31" s="336"/>
    </row>
    <row r="32" s="331" customFormat="1" ht="22.5" hidden="1" customHeight="1" spans="1:9">
      <c r="A32" s="346" t="s">
        <v>21</v>
      </c>
      <c r="B32" s="222">
        <v>61841</v>
      </c>
      <c r="C32" s="222"/>
      <c r="D32" s="341">
        <f t="shared" si="0"/>
        <v>-100</v>
      </c>
      <c r="E32" s="336"/>
      <c r="F32" s="336"/>
      <c r="G32" s="336"/>
      <c r="H32" s="336"/>
      <c r="I32" s="336"/>
    </row>
    <row r="33" s="331" customFormat="1" ht="22.5" customHeight="1" spans="1:9">
      <c r="A33" s="340" t="s">
        <v>36</v>
      </c>
      <c r="B33" s="222">
        <f>'23一般公共预算收入执行'!C33</f>
        <v>14118</v>
      </c>
      <c r="C33" s="222">
        <v>40432</v>
      </c>
      <c r="D33" s="341">
        <f t="shared" si="0"/>
        <v>186.39</v>
      </c>
      <c r="E33" s="336">
        <f>(E27-E28)/E28</f>
        <v>0.0599669736345701</v>
      </c>
      <c r="F33" s="336"/>
      <c r="G33" s="336"/>
      <c r="H33" s="336"/>
      <c r="I33" s="336"/>
    </row>
    <row r="34" s="331" customFormat="1" ht="22.5" hidden="1" customHeight="1" spans="1:9">
      <c r="A34" s="342" t="s">
        <v>37</v>
      </c>
      <c r="B34" s="222">
        <f>'23一般公共预算收入执行'!C34</f>
        <v>0</v>
      </c>
      <c r="C34" s="343"/>
      <c r="D34" s="341" t="e">
        <f t="shared" ref="D34:D42" si="1">+(C34-B34)/B34*100</f>
        <v>#DIV/0!</v>
      </c>
      <c r="E34" s="336"/>
      <c r="F34" s="336"/>
      <c r="G34" s="336"/>
      <c r="H34" s="336"/>
      <c r="I34" s="336"/>
    </row>
    <row r="35" s="331" customFormat="1" ht="22.5" hidden="1" customHeight="1" spans="1:9">
      <c r="A35" s="342" t="s">
        <v>38</v>
      </c>
      <c r="B35" s="222"/>
      <c r="C35" s="222"/>
      <c r="D35" s="341" t="e">
        <f t="shared" si="1"/>
        <v>#DIV/0!</v>
      </c>
      <c r="E35" s="336"/>
      <c r="F35" s="336"/>
      <c r="G35" s="336"/>
      <c r="H35" s="336"/>
      <c r="I35" s="336"/>
    </row>
    <row r="36" s="331" customFormat="1" ht="22.5" hidden="1" customHeight="1" spans="1:9">
      <c r="A36" s="342" t="s">
        <v>39</v>
      </c>
      <c r="B36" s="222">
        <f>'23一般公共预算收入执行'!C36</f>
        <v>0</v>
      </c>
      <c r="C36" s="343"/>
      <c r="D36" s="341" t="e">
        <f t="shared" si="1"/>
        <v>#DIV/0!</v>
      </c>
      <c r="E36" s="336"/>
      <c r="F36" s="336"/>
      <c r="G36" s="336"/>
      <c r="H36" s="336"/>
      <c r="I36" s="336"/>
    </row>
    <row r="37" s="331" customFormat="1" ht="22.5" hidden="1" customHeight="1" spans="1:9">
      <c r="A37" s="342" t="s">
        <v>40</v>
      </c>
      <c r="B37" s="222">
        <f>'23一般公共预算收入执行'!C37</f>
        <v>0</v>
      </c>
      <c r="C37" s="222"/>
      <c r="D37" s="341" t="e">
        <f t="shared" si="1"/>
        <v>#DIV/0!</v>
      </c>
      <c r="E37" s="336"/>
      <c r="F37" s="336"/>
      <c r="G37" s="336"/>
      <c r="H37" s="336"/>
      <c r="I37" s="336"/>
    </row>
    <row r="38" s="331" customFormat="1" ht="22.5" hidden="1" customHeight="1" spans="1:9">
      <c r="A38" s="342" t="s">
        <v>211</v>
      </c>
      <c r="B38" s="222">
        <f>'23一般公共预算收入执行'!C38</f>
        <v>0</v>
      </c>
      <c r="C38" s="343"/>
      <c r="D38" s="341" t="e">
        <f t="shared" si="1"/>
        <v>#DIV/0!</v>
      </c>
      <c r="E38" s="336"/>
      <c r="F38" s="336"/>
      <c r="G38" s="336"/>
      <c r="H38" s="336"/>
      <c r="I38" s="336"/>
    </row>
    <row r="39" s="331" customFormat="1" ht="22.5" customHeight="1" spans="1:9">
      <c r="A39" s="340" t="s">
        <v>42</v>
      </c>
      <c r="B39" s="319">
        <f>'23一般公共预算收入执行'!C40</f>
        <v>108581</v>
      </c>
      <c r="C39" s="347">
        <v>115091</v>
      </c>
      <c r="D39" s="341">
        <f t="shared" si="1"/>
        <v>6</v>
      </c>
      <c r="E39" s="336"/>
      <c r="F39" s="336"/>
      <c r="G39" s="336"/>
      <c r="H39" s="336"/>
      <c r="I39" s="336"/>
    </row>
    <row r="40" s="331" customFormat="1" ht="22.5" customHeight="1" spans="1:9">
      <c r="A40" s="348" t="s">
        <v>48</v>
      </c>
      <c r="B40" s="349">
        <f>+B27+B28+B33+B39</f>
        <v>353700</v>
      </c>
      <c r="C40" s="349">
        <f>+C27+C28+C33+C39</f>
        <v>437007</v>
      </c>
      <c r="D40" s="341">
        <f t="shared" si="1"/>
        <v>23.55</v>
      </c>
      <c r="E40" s="336"/>
      <c r="F40" s="336"/>
      <c r="G40" s="336"/>
      <c r="H40" s="336"/>
      <c r="I40" s="336"/>
    </row>
    <row r="41" s="331" customFormat="1" ht="16.5" hidden="1" customHeight="1" spans="1:9">
      <c r="A41" s="350" t="s">
        <v>49</v>
      </c>
      <c r="B41" s="351">
        <v>153400</v>
      </c>
      <c r="C41" s="351">
        <v>188600</v>
      </c>
      <c r="D41" s="352">
        <f t="shared" si="1"/>
        <v>22.9465</v>
      </c>
      <c r="E41" s="336"/>
      <c r="F41" s="336"/>
      <c r="G41" s="336"/>
      <c r="H41" s="336"/>
      <c r="I41" s="336"/>
    </row>
    <row r="42" s="331" customFormat="1" ht="15.15" hidden="1" spans="1:9">
      <c r="A42" s="353" t="s">
        <v>50</v>
      </c>
      <c r="B42" s="349">
        <v>27300</v>
      </c>
      <c r="C42" s="349">
        <v>3000</v>
      </c>
      <c r="D42" s="354">
        <f t="shared" si="1"/>
        <v>-89.011</v>
      </c>
      <c r="E42" s="336"/>
      <c r="F42" s="336"/>
      <c r="G42" s="336"/>
      <c r="H42" s="336"/>
      <c r="I42" s="336"/>
    </row>
    <row r="43" s="331" customFormat="1" ht="23.25" customHeight="1" spans="1:9">
      <c r="A43" s="355"/>
      <c r="B43" s="355"/>
      <c r="C43" s="355"/>
      <c r="D43" s="355"/>
      <c r="E43" s="336"/>
      <c r="F43" s="336"/>
      <c r="G43" s="336"/>
      <c r="H43" s="336"/>
      <c r="I43" s="336"/>
    </row>
    <row r="44" s="331" customFormat="1" ht="14.4" hidden="1" spans="1:9">
      <c r="A44" s="336"/>
      <c r="B44" s="337">
        <f>C41-3900</f>
        <v>184700</v>
      </c>
      <c r="C44" s="356">
        <f>(C41-3900)/C40</f>
        <v>0.4226</v>
      </c>
      <c r="D44" s="336"/>
      <c r="E44" s="336"/>
      <c r="F44" s="336"/>
      <c r="G44" s="336"/>
      <c r="H44" s="336"/>
      <c r="I44" s="336"/>
    </row>
    <row r="45" s="331" customFormat="1" ht="14.4" spans="1:9">
      <c r="A45" s="336"/>
      <c r="B45" s="337"/>
      <c r="C45" s="337"/>
      <c r="D45" s="336"/>
      <c r="E45" s="336"/>
      <c r="F45" s="336"/>
      <c r="G45" s="336"/>
      <c r="H45" s="336"/>
      <c r="I45" s="336"/>
    </row>
    <row r="46" s="331" customFormat="1" ht="14.4" spans="1:9">
      <c r="A46" s="336"/>
      <c r="B46" s="337"/>
      <c r="C46" s="337"/>
      <c r="D46" s="336"/>
      <c r="E46" s="336"/>
      <c r="F46" s="336"/>
      <c r="G46" s="336"/>
      <c r="H46" s="336"/>
      <c r="I46" s="336"/>
    </row>
    <row r="47" s="331" customFormat="1" ht="14.4" spans="1:9">
      <c r="A47" s="336"/>
      <c r="B47" s="337"/>
      <c r="C47" s="337"/>
      <c r="D47" s="336"/>
      <c r="E47" s="336"/>
      <c r="F47" s="336"/>
      <c r="G47" s="336"/>
      <c r="H47" s="336"/>
      <c r="I47" s="336"/>
    </row>
    <row r="48" s="331" customFormat="1" ht="14.4" spans="1:9">
      <c r="A48" s="336"/>
      <c r="B48" s="337"/>
      <c r="C48" s="337"/>
      <c r="D48" s="336"/>
      <c r="E48" s="336"/>
      <c r="F48" s="336"/>
      <c r="G48" s="336"/>
      <c r="H48" s="336"/>
      <c r="I48" s="336"/>
    </row>
    <row r="49" s="331" customFormat="1" ht="14.4" spans="1:9">
      <c r="A49" s="336"/>
      <c r="B49" s="337"/>
      <c r="C49" s="337"/>
      <c r="D49" s="336"/>
      <c r="E49" s="336"/>
      <c r="F49" s="336"/>
      <c r="G49" s="336"/>
      <c r="H49" s="336"/>
      <c r="I49" s="336"/>
    </row>
    <row r="50" s="331" customFormat="1" ht="14.4" spans="1:9">
      <c r="A50" s="336"/>
      <c r="B50" s="337"/>
      <c r="C50" s="337"/>
      <c r="D50" s="336"/>
      <c r="E50" s="336"/>
      <c r="F50" s="336"/>
      <c r="G50" s="336"/>
      <c r="H50" s="336"/>
      <c r="I50" s="336"/>
    </row>
    <row r="51" s="331" customFormat="1" ht="14.4" spans="1:9">
      <c r="A51" s="336"/>
      <c r="B51" s="337"/>
      <c r="C51" s="337"/>
      <c r="D51" s="336"/>
      <c r="E51" s="336"/>
      <c r="F51" s="336"/>
      <c r="G51" s="336"/>
      <c r="H51" s="336"/>
      <c r="I51" s="336"/>
    </row>
    <row r="52" s="331" customFormat="1" ht="14.4" spans="1:9">
      <c r="A52" s="336"/>
      <c r="B52" s="337"/>
      <c r="C52" s="337"/>
      <c r="D52" s="336"/>
      <c r="E52" s="336"/>
      <c r="F52" s="336"/>
      <c r="G52" s="336"/>
      <c r="H52" s="336"/>
      <c r="I52" s="336"/>
    </row>
    <row r="53" s="331" customFormat="1" ht="14.4" spans="1:9">
      <c r="A53" s="336"/>
      <c r="B53" s="337"/>
      <c r="C53" s="337"/>
      <c r="D53" s="336"/>
      <c r="E53" s="336"/>
      <c r="F53" s="336"/>
      <c r="G53" s="336"/>
      <c r="H53" s="336"/>
      <c r="I53" s="336"/>
    </row>
    <row r="54" s="331" customFormat="1" ht="14.4" spans="1:9">
      <c r="A54" s="336"/>
      <c r="B54" s="337"/>
      <c r="C54" s="337"/>
      <c r="D54" s="336"/>
      <c r="E54" s="336"/>
      <c r="F54" s="336"/>
      <c r="G54" s="336"/>
      <c r="H54" s="336"/>
      <c r="I54" s="336"/>
    </row>
    <row r="55" s="331" customFormat="1" ht="14.4" spans="1:9">
      <c r="A55" s="336"/>
      <c r="B55" s="337"/>
      <c r="C55" s="337"/>
      <c r="D55" s="336"/>
      <c r="E55" s="336"/>
      <c r="F55" s="336"/>
      <c r="G55" s="336"/>
      <c r="H55" s="336"/>
      <c r="I55" s="336"/>
    </row>
    <row r="56" s="331" customFormat="1" ht="14.4" spans="1:9">
      <c r="A56" s="336"/>
      <c r="B56" s="337"/>
      <c r="C56" s="337"/>
      <c r="D56" s="336"/>
      <c r="E56" s="336"/>
      <c r="F56" s="336"/>
      <c r="G56" s="336"/>
      <c r="H56" s="336"/>
      <c r="I56" s="336"/>
    </row>
    <row r="57" s="331" customFormat="1" ht="14.4" spans="1:9">
      <c r="A57" s="336"/>
      <c r="B57" s="337"/>
      <c r="C57" s="337"/>
      <c r="D57" s="336"/>
      <c r="E57" s="336"/>
      <c r="F57" s="336"/>
      <c r="G57" s="336"/>
      <c r="H57" s="336"/>
      <c r="I57" s="336"/>
    </row>
    <row r="58" s="331" customFormat="1" ht="14.4" spans="1:9">
      <c r="A58" s="336"/>
      <c r="B58" s="337"/>
      <c r="C58" s="337"/>
      <c r="D58" s="336"/>
      <c r="E58" s="336"/>
      <c r="F58" s="336"/>
      <c r="G58" s="336"/>
      <c r="H58" s="336"/>
      <c r="I58" s="336"/>
    </row>
    <row r="59" s="331" customFormat="1" ht="14.4" spans="1:9">
      <c r="A59" s="336"/>
      <c r="B59" s="337"/>
      <c r="C59" s="337"/>
      <c r="D59" s="336"/>
      <c r="E59" s="336"/>
      <c r="F59" s="336"/>
      <c r="G59" s="336"/>
      <c r="H59" s="336"/>
      <c r="I59" s="336"/>
    </row>
    <row r="60" s="331" customFormat="1" ht="14.4" spans="1:9">
      <c r="A60" s="336"/>
      <c r="B60" s="337"/>
      <c r="C60" s="337"/>
      <c r="D60" s="336"/>
      <c r="E60" s="336"/>
      <c r="F60" s="336"/>
      <c r="G60" s="336"/>
      <c r="H60" s="336"/>
      <c r="I60" s="336"/>
    </row>
    <row r="61" s="331" customFormat="1" ht="14.4" spans="1:9">
      <c r="A61" s="336"/>
      <c r="B61" s="337"/>
      <c r="C61" s="337"/>
      <c r="D61" s="336"/>
      <c r="E61" s="336"/>
      <c r="F61" s="336"/>
      <c r="G61" s="336"/>
      <c r="H61" s="336"/>
      <c r="I61" s="336"/>
    </row>
    <row r="62" s="331" customFormat="1" ht="14.4" spans="1:9">
      <c r="A62" s="336"/>
      <c r="B62" s="337"/>
      <c r="C62" s="337"/>
      <c r="D62" s="336"/>
      <c r="E62" s="336"/>
      <c r="F62" s="336"/>
      <c r="G62" s="336"/>
      <c r="H62" s="336"/>
      <c r="I62" s="336"/>
    </row>
    <row r="63" s="331" customFormat="1" ht="14.4" spans="1:9">
      <c r="A63" s="336"/>
      <c r="B63" s="337"/>
      <c r="C63" s="337"/>
      <c r="D63" s="336"/>
      <c r="E63" s="336"/>
      <c r="F63" s="336"/>
      <c r="G63" s="336"/>
      <c r="H63" s="336"/>
      <c r="I63" s="336"/>
    </row>
    <row r="64" s="331" customFormat="1" ht="14.4" spans="1:9">
      <c r="A64" s="336"/>
      <c r="B64" s="337"/>
      <c r="C64" s="337"/>
      <c r="D64" s="336"/>
      <c r="E64" s="336"/>
      <c r="F64" s="336"/>
      <c r="G64" s="336"/>
      <c r="H64" s="336"/>
      <c r="I64" s="336"/>
    </row>
    <row r="65" s="331" customFormat="1" ht="14.4" spans="1:9">
      <c r="A65" s="336"/>
      <c r="B65" s="337"/>
      <c r="C65" s="337"/>
      <c r="D65" s="336"/>
      <c r="E65" s="336"/>
      <c r="F65" s="336"/>
      <c r="G65" s="336"/>
      <c r="H65" s="336"/>
      <c r="I65" s="336"/>
    </row>
    <row r="66" s="331" customFormat="1" ht="14.4" spans="1:9">
      <c r="A66" s="336"/>
      <c r="B66" s="337"/>
      <c r="C66" s="337"/>
      <c r="D66" s="336"/>
      <c r="E66" s="336"/>
      <c r="F66" s="336"/>
      <c r="G66" s="336"/>
      <c r="H66" s="336"/>
      <c r="I66" s="336"/>
    </row>
    <row r="67" s="331" customFormat="1" ht="14.4" spans="1:9">
      <c r="A67" s="336"/>
      <c r="B67" s="337"/>
      <c r="C67" s="337"/>
      <c r="D67" s="336"/>
      <c r="E67" s="336"/>
      <c r="F67" s="336"/>
      <c r="G67" s="336"/>
      <c r="H67" s="336"/>
      <c r="I67" s="336"/>
    </row>
    <row r="68" s="331" customFormat="1" ht="14.4" spans="1:9">
      <c r="A68" s="336"/>
      <c r="B68" s="337"/>
      <c r="C68" s="337"/>
      <c r="D68" s="336"/>
      <c r="E68" s="336"/>
      <c r="F68" s="336"/>
      <c r="G68" s="336"/>
      <c r="H68" s="336"/>
      <c r="I68" s="336"/>
    </row>
    <row r="69" s="331" customFormat="1" ht="14.4" spans="1:9">
      <c r="A69" s="336"/>
      <c r="B69" s="337"/>
      <c r="C69" s="337"/>
      <c r="D69" s="336"/>
      <c r="E69" s="336"/>
      <c r="F69" s="336"/>
      <c r="G69" s="336"/>
      <c r="H69" s="336"/>
      <c r="I69" s="336"/>
    </row>
    <row r="70" s="331" customFormat="1" ht="14.4" spans="1:9">
      <c r="A70" s="336"/>
      <c r="B70" s="337"/>
      <c r="C70" s="337"/>
      <c r="D70" s="336"/>
      <c r="E70" s="336"/>
      <c r="F70" s="336"/>
      <c r="G70" s="336"/>
      <c r="H70" s="336"/>
      <c r="I70" s="336"/>
    </row>
    <row r="71" s="331" customFormat="1" ht="14.4" spans="1:9">
      <c r="A71" s="336"/>
      <c r="B71" s="337"/>
      <c r="C71" s="337"/>
      <c r="D71" s="336"/>
      <c r="E71" s="336"/>
      <c r="F71" s="336"/>
      <c r="G71" s="336"/>
      <c r="H71" s="336"/>
      <c r="I71" s="336"/>
    </row>
    <row r="72" s="331" customFormat="1" ht="14.4" spans="1:9">
      <c r="A72" s="336"/>
      <c r="B72" s="337"/>
      <c r="C72" s="337"/>
      <c r="D72" s="336"/>
      <c r="E72" s="336"/>
      <c r="F72" s="336"/>
      <c r="G72" s="336"/>
      <c r="H72" s="336"/>
      <c r="I72" s="336"/>
    </row>
    <row r="73" s="331" customFormat="1" ht="14.4" spans="1:9">
      <c r="A73" s="336"/>
      <c r="B73" s="337"/>
      <c r="C73" s="337"/>
      <c r="D73" s="336"/>
      <c r="E73" s="336"/>
      <c r="F73" s="336"/>
      <c r="G73" s="336"/>
      <c r="H73" s="336"/>
      <c r="I73" s="336"/>
    </row>
    <row r="74" s="331" customFormat="1" ht="14.4" spans="1:9">
      <c r="A74" s="336"/>
      <c r="B74" s="337"/>
      <c r="C74" s="337"/>
      <c r="D74" s="336"/>
      <c r="E74" s="336"/>
      <c r="F74" s="336"/>
      <c r="G74" s="336"/>
      <c r="H74" s="336"/>
      <c r="I74" s="336"/>
    </row>
    <row r="75" s="331" customFormat="1" ht="14.4" spans="1:9">
      <c r="A75" s="336"/>
      <c r="B75" s="337"/>
      <c r="C75" s="337"/>
      <c r="D75" s="336"/>
      <c r="E75" s="336"/>
      <c r="F75" s="336"/>
      <c r="G75" s="336"/>
      <c r="H75" s="336"/>
      <c r="I75" s="336"/>
    </row>
    <row r="76" s="331" customFormat="1" ht="14.4" spans="1:9">
      <c r="A76" s="336"/>
      <c r="B76" s="337"/>
      <c r="C76" s="337"/>
      <c r="D76" s="336"/>
      <c r="E76" s="336"/>
      <c r="F76" s="336"/>
      <c r="G76" s="336"/>
      <c r="H76" s="336"/>
      <c r="I76" s="336"/>
    </row>
    <row r="77" s="331" customFormat="1" ht="14.4" spans="1:9">
      <c r="A77" s="336"/>
      <c r="B77" s="337"/>
      <c r="C77" s="337"/>
      <c r="D77" s="336"/>
      <c r="E77" s="336"/>
      <c r="F77" s="336"/>
      <c r="G77" s="336"/>
      <c r="H77" s="336"/>
      <c r="I77" s="336"/>
    </row>
    <row r="78" s="331" customFormat="1" ht="14.4" spans="1:9">
      <c r="A78" s="336"/>
      <c r="B78" s="337"/>
      <c r="C78" s="337"/>
      <c r="D78" s="336"/>
      <c r="E78" s="336"/>
      <c r="F78" s="336"/>
      <c r="G78" s="336"/>
      <c r="H78" s="336"/>
      <c r="I78" s="336"/>
    </row>
    <row r="79" s="331" customFormat="1" ht="14.4" spans="1:9">
      <c r="A79" s="336"/>
      <c r="B79" s="337"/>
      <c r="C79" s="337"/>
      <c r="D79" s="336"/>
      <c r="E79" s="336"/>
      <c r="F79" s="336"/>
      <c r="G79" s="336"/>
      <c r="H79" s="336"/>
      <c r="I79" s="336"/>
    </row>
    <row r="80" s="331" customFormat="1" ht="14.4" spans="1:9">
      <c r="A80" s="336"/>
      <c r="B80" s="337"/>
      <c r="C80" s="337"/>
      <c r="D80" s="336"/>
      <c r="E80" s="336"/>
      <c r="F80" s="336"/>
      <c r="G80" s="336"/>
      <c r="H80" s="336"/>
      <c r="I80" s="336"/>
    </row>
    <row r="81" s="331" customFormat="1" ht="14.4" spans="1:9">
      <c r="A81" s="336"/>
      <c r="B81" s="337"/>
      <c r="C81" s="337"/>
      <c r="D81" s="336"/>
      <c r="E81" s="336"/>
      <c r="F81" s="336"/>
      <c r="G81" s="336"/>
      <c r="H81" s="336"/>
      <c r="I81" s="336"/>
    </row>
    <row r="82" s="331" customFormat="1" ht="14.4" spans="1:9">
      <c r="A82" s="336"/>
      <c r="B82" s="337"/>
      <c r="C82" s="337"/>
      <c r="D82" s="336"/>
      <c r="E82" s="336"/>
      <c r="F82" s="336"/>
      <c r="G82" s="336"/>
      <c r="H82" s="336"/>
      <c r="I82" s="336"/>
    </row>
    <row r="83" s="331" customFormat="1" ht="14.4" spans="1:9">
      <c r="A83" s="336"/>
      <c r="B83" s="337"/>
      <c r="C83" s="337"/>
      <c r="D83" s="336"/>
      <c r="E83" s="336"/>
      <c r="F83" s="336"/>
      <c r="G83" s="336"/>
      <c r="H83" s="336"/>
      <c r="I83" s="336"/>
    </row>
    <row r="84" s="331" customFormat="1" ht="14.4" spans="1:9">
      <c r="A84" s="336"/>
      <c r="B84" s="337"/>
      <c r="C84" s="337"/>
      <c r="D84" s="336"/>
      <c r="E84" s="336"/>
      <c r="F84" s="336"/>
      <c r="G84" s="336"/>
      <c r="H84" s="336"/>
      <c r="I84" s="336"/>
    </row>
  </sheetData>
  <mergeCells count="2">
    <mergeCell ref="A1:D1"/>
    <mergeCell ref="A43:D43"/>
  </mergeCells>
  <printOptions horizontalCentered="1"/>
  <pageMargins left="0.786805555555556" right="0.786805555555556" top="0.786805555555556" bottom="0.786805555555556" header="0.196527777777778" footer="0.314583333333333"/>
  <pageSetup paperSize="9" firstPageNumber="6" orientation="portrait" useFirstPageNumber="1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14548173467"/>
  </sheetPr>
  <dimension ref="A1:F83"/>
  <sheetViews>
    <sheetView showZeros="0" workbookViewId="0">
      <pane xSplit="1" ySplit="3" topLeftCell="B18" activePane="bottomRight" state="frozen"/>
      <selection/>
      <selection pane="topRight"/>
      <selection pane="bottomLeft"/>
      <selection pane="bottomRight" activeCell="K28" sqref="K28"/>
    </sheetView>
  </sheetViews>
  <sheetFormatPr defaultColWidth="9" defaultRowHeight="15.6" outlineLevelCol="5"/>
  <cols>
    <col min="1" max="1" width="30.5" style="310" customWidth="1"/>
    <col min="2" max="2" width="4.8" style="310" hidden="1" customWidth="1"/>
    <col min="3" max="5" width="15.75" style="310" customWidth="1"/>
    <col min="6" max="6" width="9" style="310"/>
    <col min="7" max="16384" width="9" style="311"/>
  </cols>
  <sheetData>
    <row r="1" s="244" customFormat="1" ht="30" customHeight="1" spans="1:6">
      <c r="A1" s="246" t="s">
        <v>212</v>
      </c>
      <c r="B1" s="246"/>
      <c r="C1" s="246"/>
      <c r="D1" s="246"/>
      <c r="E1" s="246"/>
      <c r="F1" s="312"/>
    </row>
    <row r="2" s="226" customFormat="1" ht="20.1" customHeight="1" spans="1:6">
      <c r="A2" s="248"/>
      <c r="B2" s="248"/>
      <c r="C2" s="248"/>
      <c r="D2" s="248"/>
      <c r="E2" s="69" t="s">
        <v>1</v>
      </c>
      <c r="F2" s="248"/>
    </row>
    <row r="3" s="226" customFormat="1" ht="30" customHeight="1" spans="1:6">
      <c r="A3" s="42" t="s">
        <v>213</v>
      </c>
      <c r="B3" s="325"/>
      <c r="C3" s="194" t="s">
        <v>55</v>
      </c>
      <c r="D3" s="194" t="s">
        <v>214</v>
      </c>
      <c r="E3" s="313" t="s">
        <v>210</v>
      </c>
      <c r="F3" s="248"/>
    </row>
    <row r="4" s="226" customFormat="1" ht="22.5" customHeight="1" spans="1:6">
      <c r="A4" s="314" t="s">
        <v>59</v>
      </c>
      <c r="B4" s="248">
        <v>201</v>
      </c>
      <c r="C4" s="222">
        <f>'23一般公共预算支出执行'!C4</f>
        <v>14976</v>
      </c>
      <c r="D4" s="48">
        <f>21878-500+199</f>
        <v>21577</v>
      </c>
      <c r="E4" s="200">
        <f>+(D4-C4)/C4*100</f>
        <v>44.08</v>
      </c>
      <c r="F4" s="248"/>
    </row>
    <row r="5" s="226" customFormat="1" ht="22.5" customHeight="1" spans="1:6">
      <c r="A5" s="314" t="s">
        <v>60</v>
      </c>
      <c r="B5" s="248">
        <v>202</v>
      </c>
      <c r="C5" s="222"/>
      <c r="D5" s="48"/>
      <c r="E5" s="200"/>
      <c r="F5" s="248"/>
    </row>
    <row r="6" s="226" customFormat="1" ht="22.5" customHeight="1" spans="1:6">
      <c r="A6" s="314" t="s">
        <v>62</v>
      </c>
      <c r="B6" s="248">
        <v>203</v>
      </c>
      <c r="C6" s="222">
        <f>'23一般公共预算支出执行'!C6</f>
        <v>3</v>
      </c>
      <c r="D6" s="48">
        <v>18</v>
      </c>
      <c r="E6" s="200">
        <f t="shared" ref="E5:E29" si="0">+(D6-C6)/C6*100</f>
        <v>500</v>
      </c>
      <c r="F6" s="248"/>
    </row>
    <row r="7" s="226" customFormat="1" ht="22.5" customHeight="1" spans="1:6">
      <c r="A7" s="314" t="s">
        <v>63</v>
      </c>
      <c r="B7" s="248">
        <v>204</v>
      </c>
      <c r="C7" s="222">
        <f>'23一般公共预算支出执行'!C7</f>
        <v>2158</v>
      </c>
      <c r="D7" s="48">
        <f>2560+54</f>
        <v>2614</v>
      </c>
      <c r="E7" s="200">
        <f t="shared" si="0"/>
        <v>21.13</v>
      </c>
      <c r="F7" s="248"/>
    </row>
    <row r="8" s="226" customFormat="1" ht="22.5" customHeight="1" spans="1:6">
      <c r="A8" s="314" t="s">
        <v>64</v>
      </c>
      <c r="B8" s="248">
        <v>205</v>
      </c>
      <c r="C8" s="222">
        <f>'23一般公共预算支出执行'!C8</f>
        <v>1348</v>
      </c>
      <c r="D8" s="48">
        <v>3384</v>
      </c>
      <c r="E8" s="200">
        <f t="shared" si="0"/>
        <v>151.04</v>
      </c>
      <c r="F8" s="248"/>
    </row>
    <row r="9" s="226" customFormat="1" ht="22.5" customHeight="1" spans="1:6">
      <c r="A9" s="314" t="s">
        <v>65</v>
      </c>
      <c r="B9" s="248">
        <v>206</v>
      </c>
      <c r="C9" s="222">
        <f>'23一般公共预算支出执行'!C9</f>
        <v>21251</v>
      </c>
      <c r="D9" s="48">
        <f>21511+3118</f>
        <v>24629</v>
      </c>
      <c r="E9" s="200">
        <f t="shared" si="0"/>
        <v>15.9</v>
      </c>
      <c r="F9" s="248"/>
    </row>
    <row r="10" s="226" customFormat="1" ht="22.5" customHeight="1" spans="1:6">
      <c r="A10" s="314" t="s">
        <v>66</v>
      </c>
      <c r="B10" s="248">
        <v>207</v>
      </c>
      <c r="C10" s="222">
        <f>'23一般公共预算支出执行'!C10</f>
        <v>2721</v>
      </c>
      <c r="D10" s="48">
        <f>3753+972</f>
        <v>4725</v>
      </c>
      <c r="E10" s="200">
        <f t="shared" si="0"/>
        <v>73.65</v>
      </c>
      <c r="F10" s="248"/>
    </row>
    <row r="11" s="226" customFormat="1" ht="22.5" customHeight="1" spans="1:6">
      <c r="A11" s="314" t="s">
        <v>67</v>
      </c>
      <c r="B11" s="248">
        <v>208</v>
      </c>
      <c r="C11" s="222">
        <f>'23一般公共预算支出执行'!C11</f>
        <v>7132</v>
      </c>
      <c r="D11" s="48">
        <f>4875+540+741</f>
        <v>6156</v>
      </c>
      <c r="E11" s="200">
        <f t="shared" si="0"/>
        <v>-13.68</v>
      </c>
      <c r="F11" s="248"/>
    </row>
    <row r="12" s="226" customFormat="1" ht="22.5" customHeight="1" spans="1:6">
      <c r="A12" s="314" t="s">
        <v>68</v>
      </c>
      <c r="B12" s="248">
        <v>210</v>
      </c>
      <c r="C12" s="222">
        <f>'23一般公共预算支出执行'!C12</f>
        <v>8297</v>
      </c>
      <c r="D12" s="48">
        <f>4470+2694</f>
        <v>7164</v>
      </c>
      <c r="E12" s="200">
        <f t="shared" si="0"/>
        <v>-13.66</v>
      </c>
      <c r="F12" s="248"/>
    </row>
    <row r="13" s="226" customFormat="1" ht="22.5" customHeight="1" spans="1:6">
      <c r="A13" s="314" t="s">
        <v>69</v>
      </c>
      <c r="B13" s="248">
        <v>211</v>
      </c>
      <c r="C13" s="222">
        <f>'23一般公共预算支出执行'!C13</f>
        <v>2308</v>
      </c>
      <c r="D13" s="48">
        <f>4223+1095</f>
        <v>5318</v>
      </c>
      <c r="E13" s="200">
        <f t="shared" si="0"/>
        <v>130.42</v>
      </c>
      <c r="F13" s="248"/>
    </row>
    <row r="14" s="226" customFormat="1" ht="22.5" customHeight="1" spans="1:6">
      <c r="A14" s="314" t="s">
        <v>70</v>
      </c>
      <c r="B14" s="248">
        <v>212</v>
      </c>
      <c r="C14" s="222">
        <f>'23一般公共预算支出执行'!C14</f>
        <v>20875</v>
      </c>
      <c r="D14" s="48">
        <f>17610+752</f>
        <v>18362</v>
      </c>
      <c r="E14" s="200">
        <f t="shared" si="0"/>
        <v>-12.04</v>
      </c>
      <c r="F14" s="248"/>
    </row>
    <row r="15" s="226" customFormat="1" ht="22.5" customHeight="1" spans="1:6">
      <c r="A15" s="314" t="s">
        <v>71</v>
      </c>
      <c r="B15" s="248">
        <v>213</v>
      </c>
      <c r="C15" s="222">
        <f>'23一般公共预算支出执行'!C15</f>
        <v>6600</v>
      </c>
      <c r="D15" s="48">
        <f>3251+1666</f>
        <v>4917</v>
      </c>
      <c r="E15" s="200">
        <f t="shared" si="0"/>
        <v>-25.5</v>
      </c>
      <c r="F15" s="248"/>
    </row>
    <row r="16" s="226" customFormat="1" ht="22.5" customHeight="1" spans="1:6">
      <c r="A16" s="314" t="s">
        <v>72</v>
      </c>
      <c r="B16" s="248">
        <v>214</v>
      </c>
      <c r="C16" s="222">
        <f>'23一般公共预算支出执行'!C16</f>
        <v>638</v>
      </c>
      <c r="D16" s="48">
        <f>1181+222</f>
        <v>1403</v>
      </c>
      <c r="E16" s="200">
        <f t="shared" si="0"/>
        <v>119.91</v>
      </c>
      <c r="F16" s="248"/>
    </row>
    <row r="17" s="226" customFormat="1" ht="22.5" customHeight="1" spans="1:6">
      <c r="A17" s="314" t="s">
        <v>215</v>
      </c>
      <c r="B17" s="248">
        <v>215</v>
      </c>
      <c r="C17" s="222">
        <f>'23一般公共预算支出执行'!C17</f>
        <v>11307</v>
      </c>
      <c r="D17" s="48">
        <v>19000</v>
      </c>
      <c r="E17" s="200">
        <f t="shared" si="0"/>
        <v>68.04</v>
      </c>
      <c r="F17" s="248"/>
    </row>
    <row r="18" s="226" customFormat="1" ht="22.5" customHeight="1" spans="1:6">
      <c r="A18" s="314" t="s">
        <v>74</v>
      </c>
      <c r="B18" s="248">
        <v>216</v>
      </c>
      <c r="C18" s="222">
        <f>'23一般公共预算支出执行'!C18</f>
        <v>485</v>
      </c>
      <c r="D18" s="222">
        <v>722</v>
      </c>
      <c r="E18" s="200"/>
      <c r="F18" s="248"/>
    </row>
    <row r="19" s="226" customFormat="1" ht="22.5" customHeight="1" spans="1:6">
      <c r="A19" s="314" t="s">
        <v>75</v>
      </c>
      <c r="B19" s="248">
        <v>217</v>
      </c>
      <c r="C19" s="222">
        <f>'23一般公共预算支出执行'!C19</f>
        <v>105</v>
      </c>
      <c r="D19" s="222">
        <f>195+77</f>
        <v>272</v>
      </c>
      <c r="E19" s="200"/>
      <c r="F19" s="248"/>
    </row>
    <row r="20" s="226" customFormat="1" ht="22.5" customHeight="1" spans="1:6">
      <c r="A20" s="315" t="s">
        <v>76</v>
      </c>
      <c r="B20" s="248">
        <v>219</v>
      </c>
      <c r="C20" s="222"/>
      <c r="D20" s="222"/>
      <c r="E20" s="200"/>
      <c r="F20" s="248"/>
    </row>
    <row r="21" s="226" customFormat="1" ht="22.5" customHeight="1" spans="1:6">
      <c r="A21" s="315" t="s">
        <v>216</v>
      </c>
      <c r="B21" s="248">
        <v>220</v>
      </c>
      <c r="C21" s="222">
        <f>'23一般公共预算支出执行'!C21</f>
        <v>183</v>
      </c>
      <c r="D21" s="48">
        <f>192+120</f>
        <v>312</v>
      </c>
      <c r="E21" s="200">
        <f t="shared" si="0"/>
        <v>70.49</v>
      </c>
      <c r="F21" s="248"/>
    </row>
    <row r="22" s="226" customFormat="1" ht="22.5" customHeight="1" spans="1:6">
      <c r="A22" s="315" t="s">
        <v>78</v>
      </c>
      <c r="B22" s="248">
        <v>221</v>
      </c>
      <c r="C22" s="222">
        <f>'23一般公共预算支出执行'!C22</f>
        <v>1368</v>
      </c>
      <c r="D22" s="48">
        <f>1051+1010</f>
        <v>2061</v>
      </c>
      <c r="E22" s="200">
        <f t="shared" si="0"/>
        <v>50.66</v>
      </c>
      <c r="F22" s="248"/>
    </row>
    <row r="23" s="226" customFormat="1" ht="22.5" customHeight="1" spans="1:6">
      <c r="A23" s="315" t="s">
        <v>79</v>
      </c>
      <c r="B23" s="248">
        <v>222</v>
      </c>
      <c r="C23" s="222"/>
      <c r="D23" s="222"/>
      <c r="E23" s="200"/>
      <c r="F23" s="248"/>
    </row>
    <row r="24" s="226" customFormat="1" ht="22.5" customHeight="1" spans="1:6">
      <c r="A24" s="315" t="s">
        <v>80</v>
      </c>
      <c r="B24" s="248">
        <v>224</v>
      </c>
      <c r="C24" s="222">
        <f>'23一般公共预算支出执行'!C24</f>
        <v>1987</v>
      </c>
      <c r="D24" s="222">
        <v>1455</v>
      </c>
      <c r="E24" s="200">
        <f t="shared" si="0"/>
        <v>-26.77</v>
      </c>
      <c r="F24" s="248"/>
    </row>
    <row r="25" s="226" customFormat="1" ht="22.5" customHeight="1" spans="1:6">
      <c r="A25" s="315" t="s">
        <v>217</v>
      </c>
      <c r="B25" s="248">
        <v>227</v>
      </c>
      <c r="C25" s="222">
        <v>0</v>
      </c>
      <c r="D25" s="48">
        <v>2000</v>
      </c>
      <c r="E25" s="200">
        <v>100</v>
      </c>
      <c r="F25" s="248"/>
    </row>
    <row r="26" s="226" customFormat="1" ht="22.5" customHeight="1" spans="1:6">
      <c r="A26" s="315" t="s">
        <v>81</v>
      </c>
      <c r="B26" s="248">
        <v>232</v>
      </c>
      <c r="C26" s="48">
        <f>'23一般公共预算支出执行'!C25</f>
        <v>5988</v>
      </c>
      <c r="D26" s="48">
        <v>6000</v>
      </c>
      <c r="E26" s="200">
        <f t="shared" si="0"/>
        <v>0.2</v>
      </c>
      <c r="F26" s="248"/>
    </row>
    <row r="27" s="226" customFormat="1" ht="22.5" customHeight="1" spans="1:6">
      <c r="A27" s="315" t="s">
        <v>82</v>
      </c>
      <c r="B27" s="248">
        <v>229</v>
      </c>
      <c r="C27" s="222">
        <f>'23一般公共预算支出执行'!C26</f>
        <v>2327</v>
      </c>
      <c r="D27" s="48">
        <f>2000+40</f>
        <v>2040</v>
      </c>
      <c r="E27" s="200">
        <f t="shared" si="0"/>
        <v>-12.33</v>
      </c>
      <c r="F27" s="248"/>
    </row>
    <row r="28" s="226" customFormat="1" ht="22.5" customHeight="1" spans="1:6">
      <c r="A28" s="316"/>
      <c r="B28" s="326"/>
      <c r="C28" s="222"/>
      <c r="D28" s="222"/>
      <c r="E28" s="200"/>
      <c r="F28" s="248"/>
    </row>
    <row r="29" s="226" customFormat="1" ht="22.5" customHeight="1" spans="1:6">
      <c r="A29" s="315"/>
      <c r="B29" s="327"/>
      <c r="C29" s="222"/>
      <c r="D29" s="317"/>
      <c r="E29" s="200"/>
      <c r="F29" s="248"/>
    </row>
    <row r="30" s="226" customFormat="1" ht="22.5" customHeight="1" spans="1:6">
      <c r="A30" s="318"/>
      <c r="B30" s="328"/>
      <c r="C30" s="222"/>
      <c r="D30" s="319"/>
      <c r="E30" s="320"/>
      <c r="F30" s="248"/>
    </row>
    <row r="31" s="226" customFormat="1" ht="22.5" customHeight="1" spans="1:6">
      <c r="A31" s="321" t="s">
        <v>83</v>
      </c>
      <c r="B31" s="329"/>
      <c r="C31" s="322">
        <f>SUM(C4:C30)</f>
        <v>112057</v>
      </c>
      <c r="D31" s="322">
        <f>SUM(D4:D30)</f>
        <v>134129</v>
      </c>
      <c r="E31" s="323">
        <f>+(D31-C31)/C31*100</f>
        <v>19.7</v>
      </c>
      <c r="F31" s="248"/>
    </row>
    <row r="32" s="226" customFormat="1" spans="1:6">
      <c r="A32" s="248"/>
      <c r="B32" s="248"/>
      <c r="C32" s="324"/>
      <c r="D32" s="248"/>
      <c r="E32" s="248"/>
      <c r="F32" s="248"/>
    </row>
    <row r="33" s="226" customFormat="1" spans="1:6">
      <c r="A33" s="248"/>
      <c r="B33" s="248"/>
      <c r="C33" s="248"/>
      <c r="D33" s="248"/>
      <c r="E33" s="248"/>
      <c r="F33" s="248"/>
    </row>
    <row r="34" s="226" customFormat="1" spans="1:6">
      <c r="A34" s="248"/>
      <c r="B34" s="248"/>
      <c r="C34" s="248"/>
      <c r="D34" s="248"/>
      <c r="E34" s="248"/>
      <c r="F34" s="248"/>
    </row>
    <row r="35" s="226" customFormat="1" spans="1:6">
      <c r="A35" s="248"/>
      <c r="B35" s="248"/>
      <c r="C35" s="248"/>
      <c r="D35" s="248"/>
      <c r="E35" s="248"/>
      <c r="F35" s="248"/>
    </row>
    <row r="36" s="226" customFormat="1" spans="1:6">
      <c r="A36" s="248"/>
      <c r="B36" s="248"/>
      <c r="C36" s="248"/>
      <c r="D36" s="248"/>
      <c r="E36" s="248"/>
      <c r="F36" s="248"/>
    </row>
    <row r="37" s="226" customFormat="1" spans="1:6">
      <c r="A37" s="248"/>
      <c r="B37" s="248"/>
      <c r="C37" s="248"/>
      <c r="D37" s="248"/>
      <c r="E37" s="248"/>
      <c r="F37" s="248"/>
    </row>
    <row r="38" s="226" customFormat="1" spans="1:6">
      <c r="A38" s="248"/>
      <c r="B38" s="248"/>
      <c r="C38" s="248"/>
      <c r="D38" s="248"/>
      <c r="E38" s="248"/>
      <c r="F38" s="248"/>
    </row>
    <row r="39" s="226" customFormat="1" spans="1:6">
      <c r="A39" s="248"/>
      <c r="B39" s="248"/>
      <c r="C39" s="248"/>
      <c r="D39" s="248"/>
      <c r="E39" s="248"/>
      <c r="F39" s="248"/>
    </row>
    <row r="40" s="226" customFormat="1" spans="1:6">
      <c r="A40" s="247"/>
      <c r="B40" s="247"/>
      <c r="C40" s="248"/>
      <c r="D40" s="248"/>
      <c r="E40" s="248"/>
      <c r="F40" s="248"/>
    </row>
    <row r="41" s="226" customFormat="1" spans="1:6">
      <c r="A41" s="248"/>
      <c r="B41" s="248"/>
      <c r="C41" s="248"/>
      <c r="D41" s="248"/>
      <c r="E41" s="248"/>
      <c r="F41" s="248"/>
    </row>
    <row r="42" s="226" customFormat="1" spans="1:6">
      <c r="A42" s="248"/>
      <c r="B42" s="248"/>
      <c r="C42" s="248"/>
      <c r="D42" s="248"/>
      <c r="E42" s="248"/>
      <c r="F42" s="248"/>
    </row>
    <row r="43" s="226" customFormat="1" spans="1:6">
      <c r="A43" s="248"/>
      <c r="B43" s="248"/>
      <c r="C43" s="248"/>
      <c r="D43" s="248"/>
      <c r="E43" s="248"/>
      <c r="F43" s="248"/>
    </row>
    <row r="44" s="226" customFormat="1" spans="1:6">
      <c r="A44" s="248"/>
      <c r="B44" s="248"/>
      <c r="C44" s="248"/>
      <c r="D44" s="248"/>
      <c r="E44" s="248"/>
      <c r="F44" s="248"/>
    </row>
    <row r="45" s="226" customFormat="1" spans="1:6">
      <c r="A45" s="248"/>
      <c r="B45" s="248"/>
      <c r="C45" s="248"/>
      <c r="D45" s="248"/>
      <c r="E45" s="248"/>
      <c r="F45" s="248"/>
    </row>
    <row r="46" s="226" customFormat="1" spans="1:6">
      <c r="A46" s="248"/>
      <c r="B46" s="248"/>
      <c r="C46" s="248"/>
      <c r="D46" s="248"/>
      <c r="E46" s="248"/>
      <c r="F46" s="248"/>
    </row>
    <row r="47" s="226" customFormat="1" spans="1:6">
      <c r="A47" s="248"/>
      <c r="B47" s="248"/>
      <c r="C47" s="248"/>
      <c r="D47" s="248"/>
      <c r="E47" s="248"/>
      <c r="F47" s="248"/>
    </row>
    <row r="48" s="226" customFormat="1" spans="1:6">
      <c r="A48" s="248"/>
      <c r="B48" s="248"/>
      <c r="C48" s="248"/>
      <c r="D48" s="248"/>
      <c r="E48" s="248"/>
      <c r="F48" s="248"/>
    </row>
    <row r="49" s="226" customFormat="1" spans="1:6">
      <c r="A49" s="248"/>
      <c r="B49" s="248"/>
      <c r="C49" s="248"/>
      <c r="D49" s="248"/>
      <c r="E49" s="248"/>
      <c r="F49" s="248"/>
    </row>
    <row r="50" s="226" customFormat="1" spans="1:6">
      <c r="A50" s="248"/>
      <c r="B50" s="248"/>
      <c r="C50" s="248"/>
      <c r="D50" s="248"/>
      <c r="E50" s="248"/>
      <c r="F50" s="248"/>
    </row>
    <row r="51" s="226" customFormat="1" spans="1:6">
      <c r="A51" s="248"/>
      <c r="B51" s="248"/>
      <c r="C51" s="248"/>
      <c r="D51" s="248"/>
      <c r="E51" s="248"/>
      <c r="F51" s="248"/>
    </row>
    <row r="52" s="226" customFormat="1" spans="1:6">
      <c r="A52" s="248"/>
      <c r="B52" s="248"/>
      <c r="C52" s="248"/>
      <c r="D52" s="248"/>
      <c r="E52" s="248"/>
      <c r="F52" s="248"/>
    </row>
    <row r="53" s="226" customFormat="1" spans="1:6">
      <c r="A53" s="248"/>
      <c r="B53" s="248"/>
      <c r="C53" s="248"/>
      <c r="D53" s="248"/>
      <c r="E53" s="248"/>
      <c r="F53" s="248"/>
    </row>
    <row r="54" s="226" customFormat="1" spans="1:6">
      <c r="A54" s="248"/>
      <c r="B54" s="248"/>
      <c r="C54" s="248"/>
      <c r="D54" s="248"/>
      <c r="E54" s="248"/>
      <c r="F54" s="248"/>
    </row>
    <row r="55" s="226" customFormat="1" spans="1:6">
      <c r="A55" s="248"/>
      <c r="B55" s="248"/>
      <c r="C55" s="248"/>
      <c r="D55" s="248"/>
      <c r="E55" s="248"/>
      <c r="F55" s="248"/>
    </row>
    <row r="56" s="226" customFormat="1" spans="1:6">
      <c r="A56" s="248"/>
      <c r="B56" s="248"/>
      <c r="C56" s="248"/>
      <c r="D56" s="248"/>
      <c r="E56" s="248"/>
      <c r="F56" s="248"/>
    </row>
    <row r="57" s="226" customFormat="1" spans="1:6">
      <c r="A57" s="248"/>
      <c r="B57" s="248"/>
      <c r="C57" s="248"/>
      <c r="D57" s="248"/>
      <c r="E57" s="248"/>
      <c r="F57" s="248"/>
    </row>
    <row r="58" s="226" customFormat="1" spans="1:6">
      <c r="A58" s="248"/>
      <c r="B58" s="248"/>
      <c r="C58" s="248"/>
      <c r="D58" s="248"/>
      <c r="E58" s="248"/>
      <c r="F58" s="248"/>
    </row>
    <row r="59" s="226" customFormat="1" spans="1:6">
      <c r="A59" s="248"/>
      <c r="B59" s="248"/>
      <c r="C59" s="248"/>
      <c r="D59" s="248"/>
      <c r="E59" s="248"/>
      <c r="F59" s="248"/>
    </row>
    <row r="60" s="226" customFormat="1" spans="1:6">
      <c r="A60" s="248"/>
      <c r="B60" s="248"/>
      <c r="C60" s="248"/>
      <c r="D60" s="248"/>
      <c r="E60" s="248"/>
      <c r="F60" s="248"/>
    </row>
    <row r="61" s="226" customFormat="1" spans="1:6">
      <c r="A61" s="248"/>
      <c r="B61" s="248"/>
      <c r="C61" s="248"/>
      <c r="D61" s="248"/>
      <c r="E61" s="248"/>
      <c r="F61" s="248"/>
    </row>
    <row r="62" s="226" customFormat="1" spans="1:6">
      <c r="A62" s="248"/>
      <c r="B62" s="248"/>
      <c r="C62" s="248"/>
      <c r="D62" s="248"/>
      <c r="E62" s="248"/>
      <c r="F62" s="248"/>
    </row>
    <row r="63" s="226" customFormat="1" spans="1:6">
      <c r="A63" s="248"/>
      <c r="B63" s="248"/>
      <c r="C63" s="248"/>
      <c r="D63" s="248"/>
      <c r="E63" s="248"/>
      <c r="F63" s="248"/>
    </row>
    <row r="64" s="226" customFormat="1" spans="1:6">
      <c r="A64" s="248"/>
      <c r="B64" s="248"/>
      <c r="C64" s="248"/>
      <c r="D64" s="248"/>
      <c r="E64" s="248"/>
      <c r="F64" s="248"/>
    </row>
    <row r="65" s="226" customFormat="1" spans="1:6">
      <c r="A65" s="248"/>
      <c r="B65" s="248"/>
      <c r="C65" s="248"/>
      <c r="D65" s="248"/>
      <c r="E65" s="248"/>
      <c r="F65" s="248"/>
    </row>
    <row r="66" s="226" customFormat="1" spans="1:6">
      <c r="A66" s="248"/>
      <c r="B66" s="248"/>
      <c r="C66" s="248"/>
      <c r="D66" s="248"/>
      <c r="E66" s="248"/>
      <c r="F66" s="248"/>
    </row>
    <row r="67" s="226" customFormat="1" spans="1:6">
      <c r="A67" s="248"/>
      <c r="B67" s="248"/>
      <c r="C67" s="248"/>
      <c r="D67" s="248"/>
      <c r="E67" s="248"/>
      <c r="F67" s="248"/>
    </row>
    <row r="68" s="226" customFormat="1" spans="1:6">
      <c r="A68" s="248"/>
      <c r="B68" s="248"/>
      <c r="C68" s="248"/>
      <c r="D68" s="248"/>
      <c r="E68" s="248"/>
      <c r="F68" s="248"/>
    </row>
    <row r="69" s="226" customFormat="1" spans="1:6">
      <c r="A69" s="248"/>
      <c r="B69" s="248"/>
      <c r="C69" s="248"/>
      <c r="D69" s="248"/>
      <c r="E69" s="248"/>
      <c r="F69" s="248"/>
    </row>
    <row r="70" s="226" customFormat="1" spans="1:6">
      <c r="A70" s="248"/>
      <c r="B70" s="248"/>
      <c r="C70" s="248"/>
      <c r="D70" s="248"/>
      <c r="E70" s="248"/>
      <c r="F70" s="248"/>
    </row>
    <row r="71" s="226" customFormat="1" spans="1:6">
      <c r="A71" s="248"/>
      <c r="B71" s="248"/>
      <c r="C71" s="248"/>
      <c r="D71" s="248"/>
      <c r="E71" s="248"/>
      <c r="F71" s="248"/>
    </row>
    <row r="72" s="226" customFormat="1" spans="1:6">
      <c r="A72" s="248"/>
      <c r="B72" s="248"/>
      <c r="C72" s="248"/>
      <c r="D72" s="248"/>
      <c r="E72" s="248"/>
      <c r="F72" s="248"/>
    </row>
    <row r="73" s="226" customFormat="1" spans="1:6">
      <c r="A73" s="248"/>
      <c r="B73" s="248"/>
      <c r="C73" s="248"/>
      <c r="D73" s="248"/>
      <c r="E73" s="248"/>
      <c r="F73" s="248"/>
    </row>
    <row r="74" s="226" customFormat="1" spans="1:6">
      <c r="A74" s="248"/>
      <c r="B74" s="248"/>
      <c r="C74" s="248"/>
      <c r="D74" s="248"/>
      <c r="E74" s="248"/>
      <c r="F74" s="248"/>
    </row>
    <row r="75" s="226" customFormat="1" spans="1:6">
      <c r="A75" s="248"/>
      <c r="B75" s="248"/>
      <c r="C75" s="248"/>
      <c r="D75" s="248"/>
      <c r="E75" s="248"/>
      <c r="F75" s="248"/>
    </row>
    <row r="76" s="226" customFormat="1" spans="1:6">
      <c r="A76" s="248"/>
      <c r="B76" s="248"/>
      <c r="C76" s="248"/>
      <c r="D76" s="248"/>
      <c r="E76" s="248"/>
      <c r="F76" s="248"/>
    </row>
    <row r="77" s="226" customFormat="1" spans="1:6">
      <c r="A77" s="248"/>
      <c r="B77" s="248"/>
      <c r="C77" s="248"/>
      <c r="D77" s="248"/>
      <c r="E77" s="248"/>
      <c r="F77" s="248"/>
    </row>
    <row r="78" s="226" customFormat="1" spans="1:6">
      <c r="A78" s="248"/>
      <c r="B78" s="248"/>
      <c r="C78" s="248"/>
      <c r="D78" s="248"/>
      <c r="E78" s="248"/>
      <c r="F78" s="248"/>
    </row>
    <row r="79" s="226" customFormat="1" spans="1:6">
      <c r="A79" s="248"/>
      <c r="B79" s="248"/>
      <c r="C79" s="248"/>
      <c r="D79" s="248"/>
      <c r="E79" s="248"/>
      <c r="F79" s="248"/>
    </row>
    <row r="80" s="226" customFormat="1" spans="1:6">
      <c r="A80" s="248"/>
      <c r="B80" s="248"/>
      <c r="C80" s="248"/>
      <c r="D80" s="248"/>
      <c r="E80" s="248"/>
      <c r="F80" s="248"/>
    </row>
    <row r="81" s="226" customFormat="1" spans="1:6">
      <c r="A81" s="248"/>
      <c r="B81" s="248"/>
      <c r="C81" s="248"/>
      <c r="D81" s="248"/>
      <c r="E81" s="248"/>
      <c r="F81" s="248"/>
    </row>
    <row r="82" s="226" customFormat="1" spans="1:6">
      <c r="A82" s="248"/>
      <c r="B82" s="248"/>
      <c r="C82" s="248"/>
      <c r="D82" s="248"/>
      <c r="E82" s="248"/>
      <c r="F82" s="248"/>
    </row>
    <row r="83" s="226" customFormat="1" spans="1:6">
      <c r="A83" s="248"/>
      <c r="B83" s="248"/>
      <c r="C83" s="248"/>
      <c r="D83" s="248"/>
      <c r="E83" s="248"/>
      <c r="F83" s="248"/>
    </row>
  </sheetData>
  <mergeCells count="1">
    <mergeCell ref="A1:E1"/>
  </mergeCells>
  <printOptions horizontalCentered="1"/>
  <pageMargins left="0.78740157480315" right="0.78740157480315" top="0.78740157480315" bottom="0.78740157480315" header="0.196850393700787" footer="0.31496062992126"/>
  <pageSetup paperSize="9" firstPageNumber="7" orientation="portrait" useFirstPageNumber="1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14548173467"/>
  </sheetPr>
  <dimension ref="A1:F83"/>
  <sheetViews>
    <sheetView showZeros="0" workbookViewId="0">
      <pane xSplit="1" ySplit="3" topLeftCell="B24" activePane="bottomRight" state="frozen"/>
      <selection/>
      <selection pane="topRight"/>
      <selection pane="bottomLeft"/>
      <selection pane="bottomRight" activeCell="D19" sqref="D19"/>
    </sheetView>
  </sheetViews>
  <sheetFormatPr defaultColWidth="9" defaultRowHeight="15.6" outlineLevelCol="5"/>
  <cols>
    <col min="1" max="1" width="30.5" style="310" customWidth="1"/>
    <col min="2" max="4" width="15.75" style="310" customWidth="1"/>
    <col min="5" max="5" width="9" style="310"/>
    <col min="6" max="6" width="9" style="310" hidden="1" customWidth="1"/>
    <col min="7" max="16384" width="9" style="311"/>
  </cols>
  <sheetData>
    <row r="1" s="244" customFormat="1" ht="30" customHeight="1" spans="1:6">
      <c r="A1" s="246" t="s">
        <v>218</v>
      </c>
      <c r="B1" s="246"/>
      <c r="C1" s="246"/>
      <c r="D1" s="246"/>
      <c r="E1" s="312"/>
      <c r="F1" s="312"/>
    </row>
    <row r="2" s="226" customFormat="1" ht="20.1" customHeight="1" spans="1:6">
      <c r="A2" s="248"/>
      <c r="B2" s="248"/>
      <c r="C2" s="248"/>
      <c r="D2" s="69" t="s">
        <v>1</v>
      </c>
      <c r="E2" s="248"/>
      <c r="F2" s="248"/>
    </row>
    <row r="3" s="226" customFormat="1" ht="30" customHeight="1" spans="1:6">
      <c r="A3" s="42" t="s">
        <v>213</v>
      </c>
      <c r="B3" s="194" t="s">
        <v>55</v>
      </c>
      <c r="C3" s="194" t="s">
        <v>214</v>
      </c>
      <c r="D3" s="313" t="s">
        <v>210</v>
      </c>
      <c r="E3" s="248"/>
      <c r="F3" s="248"/>
    </row>
    <row r="4" s="226" customFormat="1" ht="22.5" customHeight="1" spans="1:6">
      <c r="A4" s="314" t="s">
        <v>59</v>
      </c>
      <c r="B4" s="222">
        <f>'23一般公共预算支出执行（本级） '!C4</f>
        <v>14778</v>
      </c>
      <c r="C4" s="48">
        <f>21878-500</f>
        <v>21378</v>
      </c>
      <c r="D4" s="200">
        <f t="shared" ref="D4:D17" si="0">+(C4-B4)/B4*100</f>
        <v>44.66</v>
      </c>
      <c r="E4" s="248"/>
      <c r="F4" s="248">
        <v>201</v>
      </c>
    </row>
    <row r="5" s="226" customFormat="1" ht="22.5" customHeight="1" spans="1:6">
      <c r="A5" s="314" t="s">
        <v>60</v>
      </c>
      <c r="B5" s="222"/>
      <c r="C5" s="48"/>
      <c r="D5" s="200"/>
      <c r="E5" s="248"/>
      <c r="F5" s="248">
        <v>202</v>
      </c>
    </row>
    <row r="6" s="226" customFormat="1" ht="22.5" customHeight="1" spans="1:6">
      <c r="A6" s="314" t="s">
        <v>62</v>
      </c>
      <c r="B6" s="222">
        <f>'23一般公共预算支出执行（本级） '!C6</f>
        <v>3</v>
      </c>
      <c r="C6" s="48">
        <v>18</v>
      </c>
      <c r="D6" s="200">
        <f t="shared" si="0"/>
        <v>500</v>
      </c>
      <c r="E6" s="248"/>
      <c r="F6" s="248">
        <v>203</v>
      </c>
    </row>
    <row r="7" s="226" customFormat="1" ht="22.5" customHeight="1" spans="1:6">
      <c r="A7" s="314" t="s">
        <v>63</v>
      </c>
      <c r="B7" s="222">
        <f>'23一般公共预算支出执行（本级） '!C7</f>
        <v>2120</v>
      </c>
      <c r="C7" s="48">
        <v>2560</v>
      </c>
      <c r="D7" s="200">
        <f t="shared" si="0"/>
        <v>20.75</v>
      </c>
      <c r="E7" s="248"/>
      <c r="F7" s="248">
        <v>204</v>
      </c>
    </row>
    <row r="8" s="226" customFormat="1" ht="22.5" customHeight="1" spans="1:6">
      <c r="A8" s="314" t="s">
        <v>64</v>
      </c>
      <c r="B8" s="222">
        <f>'23一般公共预算支出执行（本级） '!C8</f>
        <v>1348</v>
      </c>
      <c r="C8" s="48">
        <v>3384</v>
      </c>
      <c r="D8" s="200">
        <f t="shared" si="0"/>
        <v>151.04</v>
      </c>
      <c r="E8" s="248"/>
      <c r="F8" s="248">
        <v>205</v>
      </c>
    </row>
    <row r="9" s="226" customFormat="1" ht="22.5" customHeight="1" spans="1:6">
      <c r="A9" s="314" t="s">
        <v>65</v>
      </c>
      <c r="B9" s="222">
        <f>'23一般公共预算支出执行（本级） '!C9</f>
        <v>19000</v>
      </c>
      <c r="C9" s="48">
        <v>21511</v>
      </c>
      <c r="D9" s="200">
        <f t="shared" si="0"/>
        <v>13.22</v>
      </c>
      <c r="E9" s="248"/>
      <c r="F9" s="248">
        <v>206</v>
      </c>
    </row>
    <row r="10" s="226" customFormat="1" ht="22.5" customHeight="1" spans="1:6">
      <c r="A10" s="314" t="s">
        <v>66</v>
      </c>
      <c r="B10" s="222">
        <f>'23一般公共预算支出执行（本级） '!C10</f>
        <v>1148</v>
      </c>
      <c r="C10" s="48">
        <v>3753</v>
      </c>
      <c r="D10" s="200">
        <f t="shared" si="0"/>
        <v>226.92</v>
      </c>
      <c r="E10" s="248"/>
      <c r="F10" s="248">
        <v>207</v>
      </c>
    </row>
    <row r="11" s="226" customFormat="1" ht="22.5" customHeight="1" spans="1:6">
      <c r="A11" s="314" t="s">
        <v>67</v>
      </c>
      <c r="B11" s="222">
        <f>'23一般公共预算支出执行（本级） '!C11</f>
        <v>4153</v>
      </c>
      <c r="C11" s="48">
        <f>4875+540</f>
        <v>5415</v>
      </c>
      <c r="D11" s="200">
        <f t="shared" si="0"/>
        <v>30.39</v>
      </c>
      <c r="E11" s="248"/>
      <c r="F11" s="248">
        <v>208</v>
      </c>
    </row>
    <row r="12" s="226" customFormat="1" ht="22.5" customHeight="1" spans="1:6">
      <c r="A12" s="314" t="s">
        <v>68</v>
      </c>
      <c r="B12" s="222">
        <f>'23一般公共预算支出执行（本级） '!C12</f>
        <v>4339</v>
      </c>
      <c r="C12" s="48">
        <v>4470</v>
      </c>
      <c r="D12" s="200">
        <f t="shared" si="0"/>
        <v>3.02</v>
      </c>
      <c r="E12" s="248"/>
      <c r="F12" s="248">
        <v>210</v>
      </c>
    </row>
    <row r="13" s="226" customFormat="1" ht="22.5" customHeight="1" spans="1:6">
      <c r="A13" s="314" t="s">
        <v>69</v>
      </c>
      <c r="B13" s="222">
        <f>'23一般公共预算支出执行（本级） '!C13</f>
        <v>1925</v>
      </c>
      <c r="C13" s="48">
        <v>4223</v>
      </c>
      <c r="D13" s="200">
        <f t="shared" si="0"/>
        <v>119.38</v>
      </c>
      <c r="E13" s="248"/>
      <c r="F13" s="248">
        <v>211</v>
      </c>
    </row>
    <row r="14" s="226" customFormat="1" ht="22.5" customHeight="1" spans="1:6">
      <c r="A14" s="314" t="s">
        <v>70</v>
      </c>
      <c r="B14" s="222">
        <f>'23一般公共预算支出执行（本级） '!C14</f>
        <v>20683</v>
      </c>
      <c r="C14" s="48">
        <v>17610</v>
      </c>
      <c r="D14" s="200">
        <f t="shared" si="0"/>
        <v>-14.86</v>
      </c>
      <c r="E14" s="248"/>
      <c r="F14" s="248">
        <v>212</v>
      </c>
    </row>
    <row r="15" s="226" customFormat="1" ht="22.5" customHeight="1" spans="1:6">
      <c r="A15" s="314" t="s">
        <v>71</v>
      </c>
      <c r="B15" s="222">
        <f>'23一般公共预算支出执行（本级） '!C15</f>
        <v>3978</v>
      </c>
      <c r="C15" s="48">
        <v>3251</v>
      </c>
      <c r="D15" s="200">
        <f t="shared" si="0"/>
        <v>-18.28</v>
      </c>
      <c r="E15" s="248"/>
      <c r="F15" s="248">
        <v>213</v>
      </c>
    </row>
    <row r="16" s="226" customFormat="1" ht="22.5" customHeight="1" spans="1:6">
      <c r="A16" s="314" t="s">
        <v>72</v>
      </c>
      <c r="B16" s="222">
        <f>'23一般公共预算支出执行（本级） '!C16</f>
        <v>468</v>
      </c>
      <c r="C16" s="48">
        <v>1181</v>
      </c>
      <c r="D16" s="200">
        <f t="shared" si="0"/>
        <v>152.35</v>
      </c>
      <c r="E16" s="248"/>
      <c r="F16" s="248">
        <v>214</v>
      </c>
    </row>
    <row r="17" s="226" customFormat="1" ht="22.5" customHeight="1" spans="1:6">
      <c r="A17" s="314" t="s">
        <v>215</v>
      </c>
      <c r="B17" s="222">
        <f>'23一般公共预算支出执行（本级） '!C17</f>
        <v>9578</v>
      </c>
      <c r="C17" s="48">
        <v>19000</v>
      </c>
      <c r="D17" s="200">
        <f t="shared" si="0"/>
        <v>98.37</v>
      </c>
      <c r="E17" s="248"/>
      <c r="F17" s="248">
        <v>215</v>
      </c>
    </row>
    <row r="18" s="226" customFormat="1" ht="22.5" customHeight="1" spans="1:6">
      <c r="A18" s="314" t="s">
        <v>74</v>
      </c>
      <c r="B18" s="222" t="str">
        <f>'23一般公共预算支出执行（本级） '!C18</f>
        <v> - </v>
      </c>
      <c r="C18" s="222"/>
      <c r="D18" s="200"/>
      <c r="E18" s="248"/>
      <c r="F18" s="248">
        <v>216</v>
      </c>
    </row>
    <row r="19" s="226" customFormat="1" ht="22.5" customHeight="1" spans="1:6">
      <c r="A19" s="314" t="s">
        <v>75</v>
      </c>
      <c r="B19" s="222" t="str">
        <f>'23一般公共预算支出执行（本级） '!C19</f>
        <v> - </v>
      </c>
      <c r="C19" s="222">
        <v>195</v>
      </c>
      <c r="D19" s="200"/>
      <c r="E19" s="248"/>
      <c r="F19" s="248">
        <v>217</v>
      </c>
    </row>
    <row r="20" s="226" customFormat="1" ht="22.5" customHeight="1" spans="1:6">
      <c r="A20" s="315" t="s">
        <v>76</v>
      </c>
      <c r="B20" s="222" t="str">
        <f>'23一般公共预算支出执行（本级） '!C20</f>
        <v> - </v>
      </c>
      <c r="C20" s="222"/>
      <c r="D20" s="200"/>
      <c r="E20" s="248"/>
      <c r="F20" s="248">
        <v>219</v>
      </c>
    </row>
    <row r="21" s="226" customFormat="1" ht="22.5" customHeight="1" spans="1:6">
      <c r="A21" s="315" t="s">
        <v>216</v>
      </c>
      <c r="B21" s="222">
        <f>'23一般公共预算支出执行（本级） '!C21</f>
        <v>152</v>
      </c>
      <c r="C21" s="48">
        <v>192</v>
      </c>
      <c r="D21" s="200">
        <f t="shared" ref="D21:D24" si="1">+(C21-B21)/B21*100</f>
        <v>26.32</v>
      </c>
      <c r="E21" s="248"/>
      <c r="F21" s="248">
        <v>220</v>
      </c>
    </row>
    <row r="22" s="226" customFormat="1" ht="22.5" customHeight="1" spans="1:6">
      <c r="A22" s="315" t="s">
        <v>78</v>
      </c>
      <c r="B22" s="222">
        <f>'23一般公共预算支出执行（本级） '!C22</f>
        <v>941</v>
      </c>
      <c r="C22" s="48">
        <v>1051</v>
      </c>
      <c r="D22" s="200">
        <f t="shared" si="1"/>
        <v>11.69</v>
      </c>
      <c r="E22" s="248"/>
      <c r="F22" s="248">
        <v>221</v>
      </c>
    </row>
    <row r="23" s="226" customFormat="1" ht="22.5" customHeight="1" spans="1:6">
      <c r="A23" s="315" t="s">
        <v>79</v>
      </c>
      <c r="B23" s="222" t="str">
        <f>'23一般公共预算支出执行（本级） '!C23</f>
        <v> - </v>
      </c>
      <c r="C23" s="222"/>
      <c r="D23" s="200"/>
      <c r="E23" s="248"/>
      <c r="F23" s="248">
        <v>222</v>
      </c>
    </row>
    <row r="24" s="226" customFormat="1" ht="22.5" customHeight="1" spans="1:6">
      <c r="A24" s="315" t="s">
        <v>80</v>
      </c>
      <c r="B24" s="222">
        <f>'23一般公共预算支出执行（本级） '!C24</f>
        <v>1930</v>
      </c>
      <c r="C24" s="222">
        <v>1455</v>
      </c>
      <c r="D24" s="200">
        <f t="shared" si="1"/>
        <v>-24.61</v>
      </c>
      <c r="E24" s="248"/>
      <c r="F24" s="248">
        <v>224</v>
      </c>
    </row>
    <row r="25" s="226" customFormat="1" ht="22.5" customHeight="1" spans="1:6">
      <c r="A25" s="315" t="s">
        <v>217</v>
      </c>
      <c r="B25" s="222">
        <f>'23一般公共预算支出执行（本级） '!C25</f>
        <v>5988</v>
      </c>
      <c r="C25" s="48">
        <v>2000</v>
      </c>
      <c r="D25" s="200">
        <v>100</v>
      </c>
      <c r="E25" s="248"/>
      <c r="F25" s="248">
        <v>227</v>
      </c>
    </row>
    <row r="26" s="226" customFormat="1" ht="22.5" customHeight="1" spans="1:6">
      <c r="A26" s="315" t="s">
        <v>81</v>
      </c>
      <c r="B26" s="222">
        <f>'23一般公共预算支出执行（本级） '!C26</f>
        <v>2324</v>
      </c>
      <c r="C26" s="48">
        <v>6000</v>
      </c>
      <c r="D26" s="200">
        <f>+(C26-B26)/B26*100</f>
        <v>158.18</v>
      </c>
      <c r="E26" s="248"/>
      <c r="F26" s="248">
        <v>232</v>
      </c>
    </row>
    <row r="27" s="226" customFormat="1" ht="22.5" customHeight="1" spans="1:6">
      <c r="A27" s="315" t="s">
        <v>82</v>
      </c>
      <c r="B27" s="222">
        <f>'23一般公共预算支出执行（本级） '!C27</f>
        <v>0</v>
      </c>
      <c r="C27" s="48">
        <f>2000</f>
        <v>2000</v>
      </c>
      <c r="D27" s="200"/>
      <c r="E27" s="248"/>
      <c r="F27" s="248">
        <v>229</v>
      </c>
    </row>
    <row r="28" s="226" customFormat="1" ht="22.5" customHeight="1" spans="1:6">
      <c r="A28" s="316"/>
      <c r="B28" s="222"/>
      <c r="C28" s="222"/>
      <c r="D28" s="200"/>
      <c r="E28" s="248"/>
      <c r="F28" s="248"/>
    </row>
    <row r="29" s="226" customFormat="1" ht="22.5" customHeight="1" spans="1:6">
      <c r="A29" s="315"/>
      <c r="B29" s="222"/>
      <c r="C29" s="317"/>
      <c r="D29" s="200"/>
      <c r="E29" s="248"/>
      <c r="F29" s="248"/>
    </row>
    <row r="30" s="226" customFormat="1" ht="22.5" customHeight="1" spans="1:6">
      <c r="A30" s="318"/>
      <c r="B30" s="222"/>
      <c r="C30" s="319"/>
      <c r="D30" s="320"/>
      <c r="E30" s="248"/>
      <c r="F30" s="248"/>
    </row>
    <row r="31" s="226" customFormat="1" ht="22.5" customHeight="1" spans="1:6">
      <c r="A31" s="321" t="s">
        <v>83</v>
      </c>
      <c r="B31" s="322">
        <f>SUM(B4:B30)</f>
        <v>94856</v>
      </c>
      <c r="C31" s="322">
        <f>SUM(C4:C30)</f>
        <v>120647</v>
      </c>
      <c r="D31" s="323">
        <f>+(C31-B31)/B31*100</f>
        <v>27.19</v>
      </c>
      <c r="E31" s="248"/>
      <c r="F31" s="248"/>
    </row>
    <row r="32" s="226" customFormat="1" ht="14.4" spans="1:6">
      <c r="A32" s="248"/>
      <c r="B32" s="324"/>
      <c r="C32" s="248"/>
      <c r="D32" s="248"/>
      <c r="E32" s="248"/>
      <c r="F32" s="248"/>
    </row>
    <row r="33" s="226" customFormat="1" ht="14.4" spans="1:6">
      <c r="A33" s="248"/>
      <c r="B33" s="248"/>
      <c r="C33" s="248"/>
      <c r="D33" s="248"/>
      <c r="E33" s="248"/>
      <c r="F33" s="248"/>
    </row>
    <row r="34" s="226" customFormat="1" ht="14.4" spans="1:6">
      <c r="A34" s="248"/>
      <c r="B34" s="248"/>
      <c r="C34" s="248"/>
      <c r="D34" s="248"/>
      <c r="E34" s="248"/>
      <c r="F34" s="248"/>
    </row>
    <row r="35" s="226" customFormat="1" ht="14.4" spans="1:6">
      <c r="A35" s="248"/>
      <c r="B35" s="248"/>
      <c r="C35" s="248"/>
      <c r="D35" s="248"/>
      <c r="E35" s="248"/>
      <c r="F35" s="248"/>
    </row>
    <row r="36" s="226" customFormat="1" ht="14.4" spans="1:6">
      <c r="A36" s="248"/>
      <c r="B36" s="248"/>
      <c r="C36" s="248"/>
      <c r="D36" s="248"/>
      <c r="E36" s="248"/>
      <c r="F36" s="248"/>
    </row>
    <row r="37" s="226" customFormat="1" ht="14.4" spans="1:6">
      <c r="A37" s="248"/>
      <c r="B37" s="248"/>
      <c r="C37" s="248"/>
      <c r="D37" s="248"/>
      <c r="E37" s="248"/>
      <c r="F37" s="248"/>
    </row>
    <row r="38" s="226" customFormat="1" ht="14.4" spans="1:6">
      <c r="A38" s="248"/>
      <c r="B38" s="248"/>
      <c r="C38" s="248"/>
      <c r="D38" s="248"/>
      <c r="E38" s="248"/>
      <c r="F38" s="248"/>
    </row>
    <row r="39" s="226" customFormat="1" ht="14.4" spans="1:6">
      <c r="A39" s="248"/>
      <c r="B39" s="248"/>
      <c r="C39" s="248"/>
      <c r="D39" s="248"/>
      <c r="E39" s="248"/>
      <c r="F39" s="248"/>
    </row>
    <row r="40" s="226" customFormat="1" ht="14.4" spans="1:6">
      <c r="A40" s="247"/>
      <c r="B40" s="248"/>
      <c r="C40" s="248"/>
      <c r="D40" s="248"/>
      <c r="E40" s="248"/>
      <c r="F40" s="248"/>
    </row>
    <row r="41" s="226" customFormat="1" ht="14.4" spans="1:6">
      <c r="A41" s="248"/>
      <c r="B41" s="248"/>
      <c r="C41" s="248"/>
      <c r="D41" s="248"/>
      <c r="E41" s="248"/>
      <c r="F41" s="248"/>
    </row>
    <row r="42" s="226" customFormat="1" ht="14.4" spans="1:6">
      <c r="A42" s="248"/>
      <c r="B42" s="248"/>
      <c r="C42" s="248"/>
      <c r="D42" s="248"/>
      <c r="E42" s="248"/>
      <c r="F42" s="248"/>
    </row>
    <row r="43" s="226" customFormat="1" ht="14.4" spans="1:6">
      <c r="A43" s="248"/>
      <c r="B43" s="248"/>
      <c r="C43" s="248"/>
      <c r="D43" s="248"/>
      <c r="E43" s="248"/>
      <c r="F43" s="248"/>
    </row>
    <row r="44" s="226" customFormat="1" ht="14.4" spans="1:6">
      <c r="A44" s="248"/>
      <c r="B44" s="248"/>
      <c r="C44" s="248"/>
      <c r="D44" s="248"/>
      <c r="E44" s="248"/>
      <c r="F44" s="248"/>
    </row>
    <row r="45" s="226" customFormat="1" ht="14.4" spans="1:6">
      <c r="A45" s="248"/>
      <c r="B45" s="248"/>
      <c r="C45" s="248"/>
      <c r="D45" s="248"/>
      <c r="E45" s="248"/>
      <c r="F45" s="248"/>
    </row>
    <row r="46" s="226" customFormat="1" ht="14.4" spans="1:6">
      <c r="A46" s="248"/>
      <c r="B46" s="248"/>
      <c r="C46" s="248"/>
      <c r="D46" s="248"/>
      <c r="E46" s="248"/>
      <c r="F46" s="248"/>
    </row>
    <row r="47" s="226" customFormat="1" ht="14.4" spans="1:6">
      <c r="A47" s="248"/>
      <c r="B47" s="248"/>
      <c r="C47" s="248"/>
      <c r="D47" s="248"/>
      <c r="E47" s="248"/>
      <c r="F47" s="248"/>
    </row>
    <row r="48" s="226" customFormat="1" ht="14.4" spans="1:6">
      <c r="A48" s="248"/>
      <c r="B48" s="248"/>
      <c r="C48" s="248"/>
      <c r="D48" s="248"/>
      <c r="E48" s="248"/>
      <c r="F48" s="248"/>
    </row>
    <row r="49" s="226" customFormat="1" ht="14.4" spans="1:6">
      <c r="A49" s="248"/>
      <c r="B49" s="248"/>
      <c r="C49" s="248"/>
      <c r="D49" s="248"/>
      <c r="E49" s="248"/>
      <c r="F49" s="248"/>
    </row>
    <row r="50" s="226" customFormat="1" ht="14.4" spans="1:6">
      <c r="A50" s="248"/>
      <c r="B50" s="248"/>
      <c r="C50" s="248"/>
      <c r="D50" s="248"/>
      <c r="E50" s="248"/>
      <c r="F50" s="248"/>
    </row>
    <row r="51" s="226" customFormat="1" ht="14.4" spans="1:6">
      <c r="A51" s="248"/>
      <c r="B51" s="248"/>
      <c r="C51" s="248"/>
      <c r="D51" s="248"/>
      <c r="E51" s="248"/>
      <c r="F51" s="248"/>
    </row>
    <row r="52" s="226" customFormat="1" ht="14.4" spans="1:6">
      <c r="A52" s="248"/>
      <c r="B52" s="248"/>
      <c r="C52" s="248"/>
      <c r="D52" s="248"/>
      <c r="E52" s="248"/>
      <c r="F52" s="248"/>
    </row>
    <row r="53" s="226" customFormat="1" ht="14.4" spans="1:6">
      <c r="A53" s="248"/>
      <c r="B53" s="248"/>
      <c r="C53" s="248"/>
      <c r="D53" s="248"/>
      <c r="E53" s="248"/>
      <c r="F53" s="248"/>
    </row>
    <row r="54" s="226" customFormat="1" ht="14.4" spans="1:6">
      <c r="A54" s="248"/>
      <c r="B54" s="248"/>
      <c r="C54" s="248"/>
      <c r="D54" s="248"/>
      <c r="E54" s="248"/>
      <c r="F54" s="248"/>
    </row>
    <row r="55" s="226" customFormat="1" ht="14.4" spans="1:6">
      <c r="A55" s="248"/>
      <c r="B55" s="248"/>
      <c r="C55" s="248"/>
      <c r="D55" s="248"/>
      <c r="E55" s="248"/>
      <c r="F55" s="248"/>
    </row>
    <row r="56" s="226" customFormat="1" ht="14.4" spans="1:6">
      <c r="A56" s="248"/>
      <c r="B56" s="248"/>
      <c r="C56" s="248"/>
      <c r="D56" s="248"/>
      <c r="E56" s="248"/>
      <c r="F56" s="248"/>
    </row>
    <row r="57" s="226" customFormat="1" ht="14.4" spans="1:6">
      <c r="A57" s="248"/>
      <c r="B57" s="248"/>
      <c r="C57" s="248"/>
      <c r="D57" s="248"/>
      <c r="E57" s="248"/>
      <c r="F57" s="248"/>
    </row>
    <row r="58" s="226" customFormat="1" ht="14.4" spans="1:6">
      <c r="A58" s="248"/>
      <c r="B58" s="248"/>
      <c r="C58" s="248"/>
      <c r="D58" s="248"/>
      <c r="E58" s="248"/>
      <c r="F58" s="248"/>
    </row>
    <row r="59" s="226" customFormat="1" ht="14.4" spans="1:6">
      <c r="A59" s="248"/>
      <c r="B59" s="248"/>
      <c r="C59" s="248"/>
      <c r="D59" s="248"/>
      <c r="E59" s="248"/>
      <c r="F59" s="248"/>
    </row>
    <row r="60" s="226" customFormat="1" ht="14.4" spans="1:6">
      <c r="A60" s="248"/>
      <c r="B60" s="248"/>
      <c r="C60" s="248"/>
      <c r="D60" s="248"/>
      <c r="E60" s="248"/>
      <c r="F60" s="248"/>
    </row>
    <row r="61" s="226" customFormat="1" ht="14.4" spans="1:6">
      <c r="A61" s="248"/>
      <c r="B61" s="248"/>
      <c r="C61" s="248"/>
      <c r="D61" s="248"/>
      <c r="E61" s="248"/>
      <c r="F61" s="248"/>
    </row>
    <row r="62" s="226" customFormat="1" ht="14.4" spans="1:6">
      <c r="A62" s="248"/>
      <c r="B62" s="248"/>
      <c r="C62" s="248"/>
      <c r="D62" s="248"/>
      <c r="E62" s="248"/>
      <c r="F62" s="248"/>
    </row>
    <row r="63" s="226" customFormat="1" ht="14.4" spans="1:6">
      <c r="A63" s="248"/>
      <c r="B63" s="248"/>
      <c r="C63" s="248"/>
      <c r="D63" s="248"/>
      <c r="E63" s="248"/>
      <c r="F63" s="248"/>
    </row>
    <row r="64" s="226" customFormat="1" ht="14.4" spans="1:6">
      <c r="A64" s="248"/>
      <c r="B64" s="248"/>
      <c r="C64" s="248"/>
      <c r="D64" s="248"/>
      <c r="E64" s="248"/>
      <c r="F64" s="248"/>
    </row>
    <row r="65" s="226" customFormat="1" ht="14.4" spans="1:6">
      <c r="A65" s="248"/>
      <c r="B65" s="248"/>
      <c r="C65" s="248"/>
      <c r="D65" s="248"/>
      <c r="E65" s="248"/>
      <c r="F65" s="248"/>
    </row>
    <row r="66" s="226" customFormat="1" ht="14.4" spans="1:6">
      <c r="A66" s="248"/>
      <c r="B66" s="248"/>
      <c r="C66" s="248"/>
      <c r="D66" s="248"/>
      <c r="E66" s="248"/>
      <c r="F66" s="248"/>
    </row>
    <row r="67" s="226" customFormat="1" ht="14.4" spans="1:6">
      <c r="A67" s="248"/>
      <c r="B67" s="248"/>
      <c r="C67" s="248"/>
      <c r="D67" s="248"/>
      <c r="E67" s="248"/>
      <c r="F67" s="248"/>
    </row>
    <row r="68" s="226" customFormat="1" ht="14.4" spans="1:6">
      <c r="A68" s="248"/>
      <c r="B68" s="248"/>
      <c r="C68" s="248"/>
      <c r="D68" s="248"/>
      <c r="E68" s="248"/>
      <c r="F68" s="248"/>
    </row>
    <row r="69" s="226" customFormat="1" ht="14.4" spans="1:6">
      <c r="A69" s="248"/>
      <c r="B69" s="248"/>
      <c r="C69" s="248"/>
      <c r="D69" s="248"/>
      <c r="E69" s="248"/>
      <c r="F69" s="248"/>
    </row>
    <row r="70" s="226" customFormat="1" ht="14.4" spans="1:6">
      <c r="A70" s="248"/>
      <c r="B70" s="248"/>
      <c r="C70" s="248"/>
      <c r="D70" s="248"/>
      <c r="E70" s="248"/>
      <c r="F70" s="248"/>
    </row>
    <row r="71" s="226" customFormat="1" ht="14.4" spans="1:6">
      <c r="A71" s="248"/>
      <c r="B71" s="248"/>
      <c r="C71" s="248"/>
      <c r="D71" s="248"/>
      <c r="E71" s="248"/>
      <c r="F71" s="248"/>
    </row>
    <row r="72" s="226" customFormat="1" ht="14.4" spans="1:6">
      <c r="A72" s="248"/>
      <c r="B72" s="248"/>
      <c r="C72" s="248"/>
      <c r="D72" s="248"/>
      <c r="E72" s="248"/>
      <c r="F72" s="248"/>
    </row>
    <row r="73" s="226" customFormat="1" ht="14.4" spans="1:6">
      <c r="A73" s="248"/>
      <c r="B73" s="248"/>
      <c r="C73" s="248"/>
      <c r="D73" s="248"/>
      <c r="E73" s="248"/>
      <c r="F73" s="248"/>
    </row>
    <row r="74" s="226" customFormat="1" ht="14.4" spans="1:6">
      <c r="A74" s="248"/>
      <c r="B74" s="248"/>
      <c r="C74" s="248"/>
      <c r="D74" s="248"/>
      <c r="E74" s="248"/>
      <c r="F74" s="248"/>
    </row>
    <row r="75" s="226" customFormat="1" ht="14.4" spans="1:6">
      <c r="A75" s="248"/>
      <c r="B75" s="248"/>
      <c r="C75" s="248"/>
      <c r="D75" s="248"/>
      <c r="E75" s="248"/>
      <c r="F75" s="248"/>
    </row>
    <row r="76" s="226" customFormat="1" ht="14.4" spans="1:6">
      <c r="A76" s="248"/>
      <c r="B76" s="248"/>
      <c r="C76" s="248"/>
      <c r="D76" s="248"/>
      <c r="E76" s="248"/>
      <c r="F76" s="248"/>
    </row>
    <row r="77" s="226" customFormat="1" ht="14.4" spans="1:6">
      <c r="A77" s="248"/>
      <c r="B77" s="248"/>
      <c r="C77" s="248"/>
      <c r="D77" s="248"/>
      <c r="E77" s="248"/>
      <c r="F77" s="248"/>
    </row>
    <row r="78" s="226" customFormat="1" ht="14.4" spans="1:6">
      <c r="A78" s="248"/>
      <c r="B78" s="248"/>
      <c r="C78" s="248"/>
      <c r="D78" s="248"/>
      <c r="E78" s="248"/>
      <c r="F78" s="248"/>
    </row>
    <row r="79" s="226" customFormat="1" ht="14.4" spans="1:6">
      <c r="A79" s="248"/>
      <c r="B79" s="248"/>
      <c r="C79" s="248"/>
      <c r="D79" s="248"/>
      <c r="E79" s="248"/>
      <c r="F79" s="248"/>
    </row>
    <row r="80" s="226" customFormat="1" ht="14.4" spans="1:6">
      <c r="A80" s="248"/>
      <c r="B80" s="248"/>
      <c r="C80" s="248"/>
      <c r="D80" s="248"/>
      <c r="E80" s="248"/>
      <c r="F80" s="248"/>
    </row>
    <row r="81" s="226" customFormat="1" ht="14.4" spans="1:6">
      <c r="A81" s="248"/>
      <c r="B81" s="248"/>
      <c r="C81" s="248"/>
      <c r="D81" s="248"/>
      <c r="E81" s="248"/>
      <c r="F81" s="248"/>
    </row>
    <row r="82" s="226" customFormat="1" ht="14.4" spans="1:6">
      <c r="A82" s="248"/>
      <c r="B82" s="248"/>
      <c r="C82" s="248"/>
      <c r="D82" s="248"/>
      <c r="E82" s="248"/>
      <c r="F82" s="248"/>
    </row>
    <row r="83" s="226" customFormat="1" ht="14.4" spans="1:6">
      <c r="A83" s="248"/>
      <c r="B83" s="248"/>
      <c r="C83" s="248"/>
      <c r="D83" s="248"/>
      <c r="E83" s="248"/>
      <c r="F83" s="248"/>
    </row>
  </sheetData>
  <mergeCells count="1">
    <mergeCell ref="A1:D1"/>
  </mergeCells>
  <printOptions horizontalCentered="1"/>
  <pageMargins left="0.78740157480315" right="0.78740157480315" top="0.78740157480315" bottom="0.78740157480315" header="0.196850393700787" footer="0.31496062992126"/>
  <pageSetup paperSize="9" firstPageNumber="7" orientation="portrait" useFirstPageNumber="1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F85"/>
  <sheetViews>
    <sheetView workbookViewId="0">
      <selection activeCell="C22" sqref="C22"/>
    </sheetView>
  </sheetViews>
  <sheetFormatPr defaultColWidth="9" defaultRowHeight="15.6" outlineLevelCol="5"/>
  <cols>
    <col min="1" max="1" width="29.625" style="283" customWidth="1"/>
    <col min="2" max="2" width="10.125" style="283" customWidth="1"/>
    <col min="3" max="3" width="27.875" style="283" customWidth="1"/>
    <col min="4" max="4" width="10.25" style="283" customWidth="1"/>
    <col min="5" max="16384" width="9" style="283"/>
  </cols>
  <sheetData>
    <row r="1" s="281" customFormat="1" ht="30" customHeight="1" spans="1:4">
      <c r="A1" s="284" t="s">
        <v>219</v>
      </c>
      <c r="B1" s="284"/>
      <c r="C1" s="284"/>
      <c r="D1" s="284"/>
    </row>
    <row r="2" s="282" customFormat="1" ht="20.1" customHeight="1" spans="1:4">
      <c r="A2" s="285"/>
      <c r="B2" s="286"/>
      <c r="C2" s="285"/>
      <c r="D2" s="287" t="s">
        <v>1</v>
      </c>
    </row>
    <row r="3" s="282" customFormat="1" ht="30" customHeight="1" spans="1:4">
      <c r="A3" s="288" t="s">
        <v>86</v>
      </c>
      <c r="B3" s="289"/>
      <c r="C3" s="289" t="s">
        <v>87</v>
      </c>
      <c r="D3" s="290"/>
    </row>
    <row r="4" s="282" customFormat="1" ht="30" customHeight="1" spans="1:4">
      <c r="A4" s="291" t="s">
        <v>88</v>
      </c>
      <c r="B4" s="292" t="s">
        <v>220</v>
      </c>
      <c r="C4" s="293" t="s">
        <v>88</v>
      </c>
      <c r="D4" s="294" t="s">
        <v>220</v>
      </c>
    </row>
    <row r="5" s="282" customFormat="1" ht="25" customHeight="1" spans="1:4">
      <c r="A5" s="295" t="s">
        <v>90</v>
      </c>
      <c r="B5" s="201">
        <f>'24一般公共预算收入预算'!C27</f>
        <v>56294</v>
      </c>
      <c r="C5" s="296" t="s">
        <v>91</v>
      </c>
      <c r="D5" s="297">
        <f>D6+D7+D8</f>
        <v>134129</v>
      </c>
    </row>
    <row r="6" s="282" customFormat="1" ht="25" customHeight="1" spans="1:4">
      <c r="A6" s="298" t="s">
        <v>92</v>
      </c>
      <c r="B6" s="201">
        <f>SUM(B7,B11,B20)</f>
        <v>51093</v>
      </c>
      <c r="C6" s="296" t="s">
        <v>93</v>
      </c>
      <c r="D6" s="297">
        <v>120647</v>
      </c>
    </row>
    <row r="7" s="282" customFormat="1" ht="25" customHeight="1" spans="1:4">
      <c r="A7" s="298" t="s">
        <v>94</v>
      </c>
      <c r="B7" s="299">
        <f>SUM(B8:B10)</f>
        <v>14949</v>
      </c>
      <c r="C7" s="296" t="s">
        <v>95</v>
      </c>
      <c r="D7" s="297"/>
    </row>
    <row r="8" s="282" customFormat="1" ht="25" customHeight="1" spans="1:4">
      <c r="A8" s="298" t="s">
        <v>96</v>
      </c>
      <c r="B8" s="299">
        <v>6230</v>
      </c>
      <c r="C8" s="296" t="s">
        <v>97</v>
      </c>
      <c r="D8" s="297">
        <v>13482</v>
      </c>
    </row>
    <row r="9" s="282" customFormat="1" ht="25" customHeight="1" spans="1:4">
      <c r="A9" s="298" t="s">
        <v>98</v>
      </c>
      <c r="B9" s="299">
        <v>101</v>
      </c>
      <c r="C9" s="296" t="s">
        <v>99</v>
      </c>
      <c r="D9" s="297">
        <f>D10+D11</f>
        <v>12683</v>
      </c>
    </row>
    <row r="10" s="282" customFormat="1" ht="25" customHeight="1" spans="1:4">
      <c r="A10" s="298" t="s">
        <v>100</v>
      </c>
      <c r="B10" s="299">
        <v>8618</v>
      </c>
      <c r="C10" s="296" t="s">
        <v>101</v>
      </c>
      <c r="D10" s="297">
        <v>7650</v>
      </c>
    </row>
    <row r="11" s="282" customFormat="1" ht="25" customHeight="1" spans="1:4">
      <c r="A11" s="298" t="s">
        <v>102</v>
      </c>
      <c r="B11" s="201">
        <f>SUM(B12:B18)</f>
        <v>1797</v>
      </c>
      <c r="C11" s="296" t="s">
        <v>103</v>
      </c>
      <c r="D11" s="297">
        <f>5033</f>
        <v>5033</v>
      </c>
    </row>
    <row r="12" s="282" customFormat="1" ht="25" customHeight="1" spans="1:4">
      <c r="A12" s="298" t="s">
        <v>104</v>
      </c>
      <c r="B12" s="201"/>
      <c r="C12" s="296" t="s">
        <v>105</v>
      </c>
      <c r="D12" s="297"/>
    </row>
    <row r="13" s="282" customFormat="1" ht="25" customHeight="1" spans="1:4">
      <c r="A13" s="298" t="s">
        <v>221</v>
      </c>
      <c r="B13" s="299">
        <v>554</v>
      </c>
      <c r="C13" s="300" t="s">
        <v>222</v>
      </c>
      <c r="D13" s="297"/>
    </row>
    <row r="14" s="282" customFormat="1" ht="25" customHeight="1" spans="1:4">
      <c r="A14" s="298" t="s">
        <v>108</v>
      </c>
      <c r="B14" s="201"/>
      <c r="C14" s="301" t="s">
        <v>223</v>
      </c>
      <c r="D14" s="297"/>
    </row>
    <row r="15" s="282" customFormat="1" ht="25" customHeight="1" spans="1:4">
      <c r="A15" s="298" t="s">
        <v>110</v>
      </c>
      <c r="B15" s="201">
        <v>120</v>
      </c>
      <c r="C15" s="300" t="s">
        <v>224</v>
      </c>
      <c r="D15" s="297">
        <f>B28-D5-D9-D13-D14</f>
        <v>521</v>
      </c>
    </row>
    <row r="16" s="282" customFormat="1" ht="25" customHeight="1" spans="1:4">
      <c r="A16" s="298" t="s">
        <v>112</v>
      </c>
      <c r="B16" s="201">
        <v>540</v>
      </c>
      <c r="C16" s="300"/>
      <c r="D16" s="297"/>
    </row>
    <row r="17" s="282" customFormat="1" ht="25" customHeight="1" spans="1:4">
      <c r="A17" s="298" t="s">
        <v>114</v>
      </c>
      <c r="B17" s="201">
        <v>583</v>
      </c>
      <c r="C17" s="300"/>
      <c r="D17" s="297"/>
    </row>
    <row r="18" s="282" customFormat="1" ht="25" customHeight="1" spans="1:4">
      <c r="A18" s="298" t="s">
        <v>115</v>
      </c>
      <c r="B18" s="201"/>
      <c r="C18" s="296"/>
      <c r="D18" s="297"/>
    </row>
    <row r="19" s="282" customFormat="1" ht="25" customHeight="1" spans="1:4">
      <c r="A19" s="298" t="s">
        <v>225</v>
      </c>
      <c r="B19" s="201"/>
      <c r="C19" s="302"/>
      <c r="D19" s="297"/>
    </row>
    <row r="20" s="282" customFormat="1" ht="25" customHeight="1" spans="1:4">
      <c r="A20" s="298" t="s">
        <v>116</v>
      </c>
      <c r="B20" s="201">
        <v>34347</v>
      </c>
      <c r="C20" s="296"/>
      <c r="D20" s="297"/>
    </row>
    <row r="21" s="282" customFormat="1" ht="25" customHeight="1" spans="1:4">
      <c r="A21" s="298" t="s">
        <v>226</v>
      </c>
      <c r="B21" s="303"/>
      <c r="C21" s="301"/>
      <c r="D21" s="297"/>
    </row>
    <row r="22" s="282" customFormat="1" ht="25" customHeight="1" spans="1:4">
      <c r="A22" s="298" t="s">
        <v>227</v>
      </c>
      <c r="B22" s="299">
        <v>26029</v>
      </c>
      <c r="C22" s="301"/>
      <c r="D22" s="297"/>
    </row>
    <row r="23" s="282" customFormat="1" ht="25" customHeight="1" spans="1:4">
      <c r="A23" s="298" t="s">
        <v>228</v>
      </c>
      <c r="B23" s="299">
        <f>'23一般公共预算平衡'!D16</f>
        <v>13917</v>
      </c>
      <c r="C23" s="301"/>
      <c r="D23" s="297"/>
    </row>
    <row r="24" s="282" customFormat="1" ht="25" customHeight="1" spans="1:4">
      <c r="A24" s="298"/>
      <c r="B24" s="299"/>
      <c r="C24" s="301"/>
      <c r="D24" s="297"/>
    </row>
    <row r="25" s="282" customFormat="1" ht="25" customHeight="1" spans="1:4">
      <c r="A25" s="298"/>
      <c r="B25" s="299"/>
      <c r="C25" s="301"/>
      <c r="D25" s="297"/>
    </row>
    <row r="26" s="282" customFormat="1" ht="25" customHeight="1" spans="1:4">
      <c r="A26" s="298"/>
      <c r="B26" s="299"/>
      <c r="C26" s="301"/>
      <c r="D26" s="297"/>
    </row>
    <row r="27" s="282" customFormat="1" ht="25" customHeight="1" spans="1:4">
      <c r="A27" s="298"/>
      <c r="B27" s="299"/>
      <c r="C27" s="301"/>
      <c r="D27" s="297"/>
    </row>
    <row r="28" s="282" customFormat="1" ht="25" customHeight="1" spans="1:6">
      <c r="A28" s="304" t="s">
        <v>229</v>
      </c>
      <c r="B28" s="305">
        <f>SUM(B5,B6,B21,B22,B23)</f>
        <v>147333</v>
      </c>
      <c r="C28" s="306" t="s">
        <v>123</v>
      </c>
      <c r="D28" s="307">
        <f>+D5+D9+D13+D14+D15</f>
        <v>147333</v>
      </c>
      <c r="E28" s="308"/>
      <c r="F28" s="309"/>
    </row>
    <row r="29" s="282" customFormat="1" ht="14.4" spans="4:4">
      <c r="D29" s="309"/>
    </row>
    <row r="30" s="282" customFormat="1" ht="14.4"/>
    <row r="31" s="282" customFormat="1" ht="14.4"/>
    <row r="32" s="282" customFormat="1" ht="14.4"/>
    <row r="33" s="282" customFormat="1" ht="14.4"/>
    <row r="34" s="282" customFormat="1" ht="14.4"/>
    <row r="35" s="282" customFormat="1" ht="14.4"/>
    <row r="36" s="282" customFormat="1" ht="14.4"/>
    <row r="37" s="282" customFormat="1" ht="14.4"/>
    <row r="38" s="282" customFormat="1" ht="14.4"/>
    <row r="39" s="282" customFormat="1" ht="14.4"/>
    <row r="40" s="282" customFormat="1" ht="14.4"/>
    <row r="41" s="282" customFormat="1" ht="14.4"/>
    <row r="42" s="282" customFormat="1" ht="14.4"/>
    <row r="43" s="282" customFormat="1" ht="14.4"/>
    <row r="44" s="282" customFormat="1" ht="14.4"/>
    <row r="45" s="282" customFormat="1" ht="14.4"/>
    <row r="46" s="282" customFormat="1" ht="14.4"/>
    <row r="47" s="282" customFormat="1" ht="14.4"/>
    <row r="48" s="282" customFormat="1" ht="14.4"/>
    <row r="49" s="282" customFormat="1" ht="14.4"/>
    <row r="50" s="282" customFormat="1" ht="14.4"/>
    <row r="51" s="282" customFormat="1" ht="14.4"/>
    <row r="52" s="282" customFormat="1" ht="14.4"/>
    <row r="53" s="282" customFormat="1" ht="14.4"/>
    <row r="54" s="282" customFormat="1" ht="14.4"/>
    <row r="55" s="282" customFormat="1" ht="14.4"/>
    <row r="56" s="282" customFormat="1" ht="14.4"/>
    <row r="57" s="282" customFormat="1" ht="14.4"/>
    <row r="58" s="282" customFormat="1" ht="14.4"/>
    <row r="59" s="282" customFormat="1" ht="14.4"/>
    <row r="60" s="282" customFormat="1" ht="14.4"/>
    <row r="61" s="282" customFormat="1" ht="14.4"/>
    <row r="62" s="282" customFormat="1" ht="14.4"/>
    <row r="63" s="282" customFormat="1" ht="14.4"/>
    <row r="64" s="282" customFormat="1" ht="14.4"/>
    <row r="65" s="282" customFormat="1" ht="14.4"/>
    <row r="66" s="282" customFormat="1" ht="14.4"/>
    <row r="67" s="282" customFormat="1" ht="14.4"/>
    <row r="68" s="282" customFormat="1" ht="14.4"/>
    <row r="69" s="282" customFormat="1" ht="14.4"/>
    <row r="70" s="282" customFormat="1" ht="14.4"/>
    <row r="71" s="282" customFormat="1" ht="14.4"/>
    <row r="72" s="282" customFormat="1" ht="14.4"/>
    <row r="73" s="282" customFormat="1" ht="14.4"/>
    <row r="74" s="282" customFormat="1" ht="14.4"/>
    <row r="75" s="282" customFormat="1" ht="14.4"/>
    <row r="76" s="282" customFormat="1" ht="14.4"/>
    <row r="77" s="282" customFormat="1" ht="14.4"/>
    <row r="78" s="282" customFormat="1" ht="14.4"/>
    <row r="79" s="282" customFormat="1" ht="14.4"/>
    <row r="80" s="282" customFormat="1" ht="14.4"/>
    <row r="81" s="282" customFormat="1" ht="14.4"/>
    <row r="82" s="282" customFormat="1" ht="14.4"/>
    <row r="83" s="282" customFormat="1" ht="14.4"/>
    <row r="84" s="282" customFormat="1" ht="14.4"/>
    <row r="85" s="282" customFormat="1" ht="14.4"/>
  </sheetData>
  <mergeCells count="3">
    <mergeCell ref="A1:D1"/>
    <mergeCell ref="A3:B3"/>
    <mergeCell ref="C3:D3"/>
  </mergeCells>
  <printOptions horizontalCentered="1"/>
  <pageMargins left="0.78740157480315" right="0.78740157480315" top="0.78740157480315" bottom="0.78740157480315" header="0.196850393700787" footer="0.31496062992126"/>
  <pageSetup paperSize="9" firstPageNumber="8" orientation="portrait" blackAndWhite="1" useFirstPageNumber="1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HJ401"/>
  <sheetViews>
    <sheetView workbookViewId="0">
      <selection activeCell="A3" sqref="A3:C275"/>
    </sheetView>
  </sheetViews>
  <sheetFormatPr defaultColWidth="9" defaultRowHeight="15.6"/>
  <cols>
    <col min="1" max="1" width="15.2" style="3" customWidth="1"/>
    <col min="2" max="2" width="46" style="262" customWidth="1"/>
    <col min="3" max="3" width="18.45" style="263" customWidth="1"/>
  </cols>
  <sheetData>
    <row r="1" s="1" customFormat="1" ht="30" customHeight="1" spans="1:218">
      <c r="A1" s="264" t="s">
        <v>230</v>
      </c>
      <c r="B1" s="264"/>
      <c r="C1" s="265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6"/>
      <c r="CL1" s="266"/>
      <c r="CM1" s="266"/>
      <c r="CN1" s="266"/>
      <c r="CO1" s="266"/>
      <c r="CP1" s="266"/>
      <c r="CQ1" s="266"/>
      <c r="CR1" s="266"/>
      <c r="CS1" s="266"/>
      <c r="CT1" s="266"/>
      <c r="CU1" s="266"/>
      <c r="CV1" s="266"/>
      <c r="CW1" s="266"/>
      <c r="CX1" s="266"/>
      <c r="CY1" s="266"/>
      <c r="CZ1" s="266"/>
      <c r="DA1" s="266"/>
      <c r="DB1" s="266"/>
      <c r="DC1" s="266"/>
      <c r="DD1" s="266"/>
      <c r="DE1" s="266"/>
      <c r="DF1" s="266"/>
      <c r="DG1" s="266"/>
      <c r="DH1" s="266"/>
      <c r="DI1" s="266"/>
      <c r="DJ1" s="266"/>
      <c r="DK1" s="266"/>
      <c r="DL1" s="266"/>
      <c r="DM1" s="266"/>
      <c r="DN1" s="266"/>
      <c r="DO1" s="266"/>
      <c r="DP1" s="266"/>
      <c r="DQ1" s="266"/>
      <c r="DR1" s="266"/>
      <c r="DS1" s="266"/>
      <c r="DT1" s="266"/>
      <c r="DU1" s="266"/>
      <c r="DV1" s="266"/>
      <c r="DW1" s="266"/>
      <c r="DX1" s="266"/>
      <c r="DY1" s="266"/>
      <c r="DZ1" s="266"/>
      <c r="EA1" s="266"/>
      <c r="EB1" s="266"/>
      <c r="EC1" s="266"/>
      <c r="ED1" s="266"/>
      <c r="EE1" s="266"/>
      <c r="EF1" s="266"/>
      <c r="EG1" s="266"/>
      <c r="EH1" s="266"/>
      <c r="EI1" s="266"/>
      <c r="EJ1" s="266"/>
      <c r="EK1" s="266"/>
      <c r="EL1" s="266"/>
      <c r="EM1" s="266"/>
      <c r="EN1" s="266"/>
      <c r="EO1" s="266"/>
      <c r="EP1" s="266"/>
      <c r="EQ1" s="266"/>
      <c r="ER1" s="266"/>
      <c r="ES1" s="266"/>
      <c r="ET1" s="266"/>
      <c r="EU1" s="266"/>
      <c r="EV1" s="266"/>
      <c r="EW1" s="266"/>
      <c r="EX1" s="266"/>
      <c r="EY1" s="266"/>
      <c r="EZ1" s="266"/>
      <c r="FA1" s="266"/>
      <c r="FB1" s="266"/>
      <c r="FC1" s="266"/>
      <c r="FD1" s="266"/>
      <c r="FE1" s="266"/>
      <c r="FF1" s="266"/>
      <c r="FG1" s="266"/>
      <c r="FH1" s="266"/>
      <c r="FI1" s="266"/>
      <c r="FJ1" s="266"/>
      <c r="FK1" s="266"/>
      <c r="FL1" s="266"/>
      <c r="FM1" s="266"/>
      <c r="FN1" s="266"/>
      <c r="FO1" s="266"/>
      <c r="FP1" s="266"/>
      <c r="FQ1" s="266"/>
      <c r="FR1" s="266"/>
      <c r="FS1" s="266"/>
      <c r="FT1" s="266"/>
      <c r="FU1" s="266"/>
      <c r="FV1" s="266"/>
      <c r="FW1" s="266"/>
      <c r="FX1" s="266"/>
      <c r="FY1" s="266"/>
      <c r="FZ1" s="266"/>
      <c r="GA1" s="266"/>
      <c r="GB1" s="266"/>
      <c r="GC1" s="266"/>
      <c r="GD1" s="266"/>
      <c r="GE1" s="266"/>
      <c r="GF1" s="266"/>
      <c r="GG1" s="266"/>
      <c r="GH1" s="266"/>
      <c r="GI1" s="266"/>
      <c r="GJ1" s="266"/>
      <c r="GK1" s="266"/>
      <c r="GL1" s="266"/>
      <c r="GM1" s="266"/>
      <c r="GN1" s="266"/>
      <c r="GO1" s="266"/>
      <c r="GP1" s="266"/>
      <c r="GQ1" s="266"/>
      <c r="GR1" s="266"/>
      <c r="GS1" s="266"/>
      <c r="GT1" s="266"/>
      <c r="GU1" s="266"/>
      <c r="GV1" s="266"/>
      <c r="GW1" s="266"/>
      <c r="GX1" s="266"/>
      <c r="GY1" s="266"/>
      <c r="GZ1" s="266"/>
      <c r="HA1" s="266"/>
      <c r="HB1" s="266"/>
      <c r="HC1" s="266"/>
      <c r="HD1" s="266"/>
      <c r="HE1" s="266"/>
      <c r="HF1" s="266"/>
      <c r="HG1" s="266"/>
      <c r="HH1" s="266"/>
      <c r="HI1" s="266"/>
      <c r="HJ1" s="266"/>
    </row>
    <row r="2" s="2" customFormat="1" ht="20.1" customHeight="1" spans="2:218">
      <c r="B2" s="267"/>
      <c r="C2" s="160" t="s">
        <v>1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  <c r="CF2" s="268"/>
      <c r="CG2" s="268"/>
      <c r="CH2" s="268"/>
      <c r="CI2" s="268"/>
      <c r="CJ2" s="268"/>
      <c r="CK2" s="268"/>
      <c r="CL2" s="268"/>
      <c r="CM2" s="268"/>
      <c r="CN2" s="268"/>
      <c r="CO2" s="268"/>
      <c r="CP2" s="268"/>
      <c r="CQ2" s="268"/>
      <c r="CR2" s="268"/>
      <c r="CS2" s="268"/>
      <c r="CT2" s="268"/>
      <c r="CU2" s="268"/>
      <c r="CV2" s="268"/>
      <c r="CW2" s="268"/>
      <c r="CX2" s="268"/>
      <c r="CY2" s="268"/>
      <c r="CZ2" s="268"/>
      <c r="DA2" s="268"/>
      <c r="DB2" s="268"/>
      <c r="DC2" s="268"/>
      <c r="DD2" s="268"/>
      <c r="DE2" s="268"/>
      <c r="DF2" s="268"/>
      <c r="DG2" s="268"/>
      <c r="DH2" s="268"/>
      <c r="DI2" s="268"/>
      <c r="DJ2" s="268"/>
      <c r="DK2" s="268"/>
      <c r="DL2" s="268"/>
      <c r="DM2" s="268"/>
      <c r="DN2" s="268"/>
      <c r="DO2" s="268"/>
      <c r="DP2" s="268"/>
      <c r="DQ2" s="268"/>
      <c r="DR2" s="268"/>
      <c r="DS2" s="268"/>
      <c r="DT2" s="268"/>
      <c r="DU2" s="268"/>
      <c r="DV2" s="268"/>
      <c r="DW2" s="268"/>
      <c r="DX2" s="268"/>
      <c r="DY2" s="268"/>
      <c r="DZ2" s="268"/>
      <c r="EA2" s="268"/>
      <c r="EB2" s="268"/>
      <c r="EC2" s="268"/>
      <c r="ED2" s="268"/>
      <c r="EE2" s="268"/>
      <c r="EF2" s="268"/>
      <c r="EG2" s="268"/>
      <c r="EH2" s="268"/>
      <c r="EI2" s="268"/>
      <c r="EJ2" s="268"/>
      <c r="EK2" s="268"/>
      <c r="EL2" s="268"/>
      <c r="EM2" s="268"/>
      <c r="EN2" s="268"/>
      <c r="EO2" s="268"/>
      <c r="EP2" s="268"/>
      <c r="EQ2" s="268"/>
      <c r="ER2" s="268"/>
      <c r="ES2" s="268"/>
      <c r="ET2" s="268"/>
      <c r="EU2" s="268"/>
      <c r="EV2" s="268"/>
      <c r="EW2" s="268"/>
      <c r="EX2" s="268"/>
      <c r="EY2" s="268"/>
      <c r="EZ2" s="268"/>
      <c r="FA2" s="268"/>
      <c r="FB2" s="268"/>
      <c r="FC2" s="268"/>
      <c r="FD2" s="268"/>
      <c r="FE2" s="268"/>
      <c r="FF2" s="268"/>
      <c r="FG2" s="268"/>
      <c r="FH2" s="268"/>
      <c r="FI2" s="268"/>
      <c r="FJ2" s="268"/>
      <c r="FK2" s="268"/>
      <c r="FL2" s="268"/>
      <c r="FM2" s="268"/>
      <c r="FN2" s="268"/>
      <c r="FO2" s="268"/>
      <c r="FP2" s="268"/>
      <c r="FQ2" s="268"/>
      <c r="FR2" s="268"/>
      <c r="FS2" s="268"/>
      <c r="FT2" s="268"/>
      <c r="FU2" s="268"/>
      <c r="FV2" s="268"/>
      <c r="FW2" s="268"/>
      <c r="FX2" s="268"/>
      <c r="FY2" s="268"/>
      <c r="FZ2" s="268"/>
      <c r="GA2" s="268"/>
      <c r="GB2" s="268"/>
      <c r="GC2" s="268"/>
      <c r="GD2" s="268"/>
      <c r="GE2" s="268"/>
      <c r="GF2" s="268"/>
      <c r="GG2" s="268"/>
      <c r="GH2" s="268"/>
      <c r="GI2" s="268"/>
      <c r="GJ2" s="268"/>
      <c r="GK2" s="268"/>
      <c r="GL2" s="268"/>
      <c r="GM2" s="268"/>
      <c r="GN2" s="268"/>
      <c r="GO2" s="268"/>
      <c r="GP2" s="268"/>
      <c r="GQ2" s="268"/>
      <c r="GR2" s="268"/>
      <c r="GS2" s="268"/>
      <c r="GT2" s="268"/>
      <c r="GU2" s="268"/>
      <c r="GV2" s="268"/>
      <c r="GW2" s="268"/>
      <c r="GX2" s="268"/>
      <c r="GY2" s="268"/>
      <c r="GZ2" s="268"/>
      <c r="HA2" s="268"/>
      <c r="HB2" s="268"/>
      <c r="HC2" s="268"/>
      <c r="HD2" s="268"/>
      <c r="HE2" s="268"/>
      <c r="HF2" s="268"/>
      <c r="HG2" s="268"/>
      <c r="HH2" s="268"/>
      <c r="HI2" s="268"/>
      <c r="HJ2" s="268"/>
    </row>
    <row r="3" s="2" customFormat="1" ht="22.5" customHeight="1" spans="1:218">
      <c r="A3" s="161" t="s">
        <v>54</v>
      </c>
      <c r="B3" s="162" t="s">
        <v>231</v>
      </c>
      <c r="C3" s="269" t="s">
        <v>220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64"/>
      <c r="HI3" s="164"/>
      <c r="HJ3" s="164"/>
    </row>
    <row r="4" s="261" customFormat="1" ht="18.75" customHeight="1" spans="1:218">
      <c r="A4" s="270" t="s">
        <v>232</v>
      </c>
      <c r="B4" s="271" t="s">
        <v>59</v>
      </c>
      <c r="C4" s="272">
        <v>21378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3"/>
      <c r="EJ4" s="273"/>
      <c r="EK4" s="273"/>
      <c r="EL4" s="273"/>
      <c r="EM4" s="273"/>
      <c r="EN4" s="273"/>
      <c r="EO4" s="273"/>
      <c r="EP4" s="273"/>
      <c r="EQ4" s="273"/>
      <c r="ER4" s="273"/>
      <c r="ES4" s="273"/>
      <c r="ET4" s="273"/>
      <c r="EU4" s="273"/>
      <c r="EV4" s="273"/>
      <c r="EW4" s="273"/>
      <c r="EX4" s="273"/>
      <c r="EY4" s="273"/>
      <c r="EZ4" s="273"/>
      <c r="FA4" s="273"/>
      <c r="FB4" s="273"/>
      <c r="FC4" s="273"/>
      <c r="FD4" s="273"/>
      <c r="FE4" s="273"/>
      <c r="FF4" s="273"/>
      <c r="FG4" s="273"/>
      <c r="FH4" s="273"/>
      <c r="FI4" s="273"/>
      <c r="FJ4" s="273"/>
      <c r="FK4" s="273"/>
      <c r="FL4" s="273"/>
      <c r="FM4" s="273"/>
      <c r="FN4" s="273"/>
      <c r="FO4" s="273"/>
      <c r="FP4" s="273"/>
      <c r="FQ4" s="273"/>
      <c r="FR4" s="273"/>
      <c r="FS4" s="273"/>
      <c r="FT4" s="273"/>
      <c r="FU4" s="273"/>
      <c r="FV4" s="273"/>
      <c r="FW4" s="273"/>
      <c r="FX4" s="273"/>
      <c r="FY4" s="273"/>
      <c r="FZ4" s="273"/>
      <c r="GA4" s="273"/>
      <c r="GB4" s="273"/>
      <c r="GC4" s="273"/>
      <c r="GD4" s="273"/>
      <c r="GE4" s="273"/>
      <c r="GF4" s="273"/>
      <c r="GG4" s="273"/>
      <c r="GH4" s="273"/>
      <c r="GI4" s="273"/>
      <c r="GJ4" s="273"/>
      <c r="GK4" s="273"/>
      <c r="GL4" s="273"/>
      <c r="GM4" s="273"/>
      <c r="GN4" s="273"/>
      <c r="GO4" s="273"/>
      <c r="GP4" s="273"/>
      <c r="GQ4" s="273"/>
      <c r="GR4" s="273"/>
      <c r="GS4" s="273"/>
      <c r="GT4" s="273"/>
      <c r="GU4" s="273"/>
      <c r="GV4" s="273"/>
      <c r="GW4" s="273"/>
      <c r="GX4" s="273"/>
      <c r="GY4" s="273"/>
      <c r="GZ4" s="273"/>
      <c r="HA4" s="273"/>
      <c r="HB4" s="273"/>
      <c r="HC4" s="273"/>
      <c r="HD4" s="273"/>
      <c r="HE4" s="273"/>
      <c r="HF4" s="273"/>
      <c r="HG4" s="273"/>
      <c r="HH4" s="273"/>
      <c r="HI4" s="273"/>
      <c r="HJ4" s="273"/>
    </row>
    <row r="5" s="261" customFormat="1" ht="18.75" customHeight="1" spans="1:218">
      <c r="A5" s="270" t="s">
        <v>233</v>
      </c>
      <c r="B5" s="271" t="s">
        <v>234</v>
      </c>
      <c r="C5" s="272">
        <v>22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273"/>
      <c r="CV5" s="273"/>
      <c r="CW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273"/>
      <c r="DI5" s="273"/>
      <c r="DJ5" s="273"/>
      <c r="DK5" s="273"/>
      <c r="DL5" s="273"/>
      <c r="DM5" s="273"/>
      <c r="DN5" s="273"/>
      <c r="DO5" s="273"/>
      <c r="DP5" s="273"/>
      <c r="DQ5" s="273"/>
      <c r="DR5" s="273"/>
      <c r="DS5" s="273"/>
      <c r="DT5" s="273"/>
      <c r="DU5" s="273"/>
      <c r="DV5" s="273"/>
      <c r="DW5" s="273"/>
      <c r="DX5" s="273"/>
      <c r="DY5" s="273"/>
      <c r="DZ5" s="273"/>
      <c r="EA5" s="273"/>
      <c r="EB5" s="273"/>
      <c r="EC5" s="273"/>
      <c r="ED5" s="273"/>
      <c r="EE5" s="273"/>
      <c r="EF5" s="273"/>
      <c r="EG5" s="273"/>
      <c r="EH5" s="273"/>
      <c r="EI5" s="273"/>
      <c r="EJ5" s="273"/>
      <c r="EK5" s="273"/>
      <c r="EL5" s="273"/>
      <c r="EM5" s="273"/>
      <c r="EN5" s="273"/>
      <c r="EO5" s="273"/>
      <c r="EP5" s="273"/>
      <c r="EQ5" s="273"/>
      <c r="ER5" s="273"/>
      <c r="ES5" s="273"/>
      <c r="ET5" s="273"/>
      <c r="EU5" s="273"/>
      <c r="EV5" s="273"/>
      <c r="EW5" s="273"/>
      <c r="EX5" s="273"/>
      <c r="EY5" s="273"/>
      <c r="EZ5" s="273"/>
      <c r="FA5" s="273"/>
      <c r="FB5" s="273"/>
      <c r="FC5" s="273"/>
      <c r="FD5" s="273"/>
      <c r="FE5" s="273"/>
      <c r="FF5" s="273"/>
      <c r="FG5" s="273"/>
      <c r="FH5" s="273"/>
      <c r="FI5" s="273"/>
      <c r="FJ5" s="273"/>
      <c r="FK5" s="273"/>
      <c r="FL5" s="273"/>
      <c r="FM5" s="273"/>
      <c r="FN5" s="273"/>
      <c r="FO5" s="273"/>
      <c r="FP5" s="273"/>
      <c r="FQ5" s="273"/>
      <c r="FR5" s="273"/>
      <c r="FS5" s="273"/>
      <c r="FT5" s="273"/>
      <c r="FU5" s="273"/>
      <c r="FV5" s="273"/>
      <c r="FW5" s="273"/>
      <c r="FX5" s="273"/>
      <c r="FY5" s="273"/>
      <c r="FZ5" s="273"/>
      <c r="GA5" s="273"/>
      <c r="GB5" s="273"/>
      <c r="GC5" s="273"/>
      <c r="GD5" s="273"/>
      <c r="GE5" s="273"/>
      <c r="GF5" s="273"/>
      <c r="GG5" s="273"/>
      <c r="GH5" s="273"/>
      <c r="GI5" s="273"/>
      <c r="GJ5" s="273"/>
      <c r="GK5" s="273"/>
      <c r="GL5" s="273"/>
      <c r="GM5" s="273"/>
      <c r="GN5" s="273"/>
      <c r="GO5" s="273"/>
      <c r="GP5" s="273"/>
      <c r="GQ5" s="273"/>
      <c r="GR5" s="273"/>
      <c r="GS5" s="273"/>
      <c r="GT5" s="273"/>
      <c r="GU5" s="273"/>
      <c r="GV5" s="273"/>
      <c r="GW5" s="273"/>
      <c r="GX5" s="273"/>
      <c r="GY5" s="273"/>
      <c r="GZ5" s="273"/>
      <c r="HA5" s="273"/>
      <c r="HB5" s="273"/>
      <c r="HC5" s="273"/>
      <c r="HD5" s="273"/>
      <c r="HE5" s="273"/>
      <c r="HF5" s="273"/>
      <c r="HG5" s="273"/>
      <c r="HH5" s="273"/>
      <c r="HI5" s="273"/>
      <c r="HJ5" s="273"/>
    </row>
    <row r="6" s="2" customFormat="1" ht="18.75" customHeight="1" spans="1:218">
      <c r="A6" s="274" t="s">
        <v>235</v>
      </c>
      <c r="B6" s="275" t="s">
        <v>236</v>
      </c>
      <c r="C6" s="276">
        <v>22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164"/>
      <c r="GA6" s="164"/>
      <c r="GB6" s="164"/>
      <c r="GC6" s="164"/>
      <c r="GD6" s="164"/>
      <c r="GE6" s="164"/>
      <c r="GF6" s="164"/>
      <c r="GG6" s="164"/>
      <c r="GH6" s="164"/>
      <c r="GI6" s="164"/>
      <c r="GJ6" s="164"/>
      <c r="GK6" s="164"/>
      <c r="GL6" s="164"/>
      <c r="GM6" s="164"/>
      <c r="GN6" s="164"/>
      <c r="GO6" s="164"/>
      <c r="GP6" s="164"/>
      <c r="GQ6" s="164"/>
      <c r="GR6" s="164"/>
      <c r="GS6" s="164"/>
      <c r="GT6" s="164"/>
      <c r="GU6" s="164"/>
      <c r="GV6" s="164"/>
      <c r="GW6" s="164"/>
      <c r="GX6" s="164"/>
      <c r="GY6" s="164"/>
      <c r="GZ6" s="164"/>
      <c r="HA6" s="164"/>
      <c r="HB6" s="164"/>
      <c r="HC6" s="164"/>
      <c r="HD6" s="164"/>
      <c r="HE6" s="164"/>
      <c r="HF6" s="164"/>
      <c r="HG6" s="164"/>
      <c r="HH6" s="164"/>
      <c r="HI6" s="164"/>
      <c r="HJ6" s="164"/>
    </row>
    <row r="7" s="261" customFormat="1" ht="18.75" customHeight="1" spans="1:218">
      <c r="A7" s="270" t="s">
        <v>237</v>
      </c>
      <c r="B7" s="271" t="s">
        <v>238</v>
      </c>
      <c r="C7" s="272">
        <v>2</v>
      </c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3"/>
      <c r="BX7" s="273"/>
      <c r="BY7" s="273"/>
      <c r="BZ7" s="273"/>
      <c r="CA7" s="273"/>
      <c r="CB7" s="273"/>
      <c r="CC7" s="273"/>
      <c r="CD7" s="273"/>
      <c r="CE7" s="273"/>
      <c r="CF7" s="273"/>
      <c r="CG7" s="273"/>
      <c r="CH7" s="273"/>
      <c r="CI7" s="273"/>
      <c r="CJ7" s="273"/>
      <c r="CK7" s="273"/>
      <c r="CL7" s="273"/>
      <c r="CM7" s="273"/>
      <c r="CN7" s="273"/>
      <c r="CO7" s="273"/>
      <c r="CP7" s="273"/>
      <c r="CQ7" s="273"/>
      <c r="CR7" s="273"/>
      <c r="CS7" s="273"/>
      <c r="CT7" s="273"/>
      <c r="CU7" s="273"/>
      <c r="CV7" s="273"/>
      <c r="CW7" s="273"/>
      <c r="CX7" s="273"/>
      <c r="CY7" s="273"/>
      <c r="CZ7" s="273"/>
      <c r="DA7" s="273"/>
      <c r="DB7" s="273"/>
      <c r="DC7" s="273"/>
      <c r="DD7" s="273"/>
      <c r="DE7" s="273"/>
      <c r="DF7" s="273"/>
      <c r="DG7" s="273"/>
      <c r="DH7" s="273"/>
      <c r="DI7" s="273"/>
      <c r="DJ7" s="273"/>
      <c r="DK7" s="273"/>
      <c r="DL7" s="273"/>
      <c r="DM7" s="273"/>
      <c r="DN7" s="273"/>
      <c r="DO7" s="273"/>
      <c r="DP7" s="273"/>
      <c r="DQ7" s="273"/>
      <c r="DR7" s="273"/>
      <c r="DS7" s="273"/>
      <c r="DT7" s="273"/>
      <c r="DU7" s="273"/>
      <c r="DV7" s="273"/>
      <c r="DW7" s="273"/>
      <c r="DX7" s="273"/>
      <c r="DY7" s="273"/>
      <c r="DZ7" s="273"/>
      <c r="EA7" s="273"/>
      <c r="EB7" s="273"/>
      <c r="EC7" s="273"/>
      <c r="ED7" s="273"/>
      <c r="EE7" s="273"/>
      <c r="EF7" s="273"/>
      <c r="EG7" s="273"/>
      <c r="EH7" s="273"/>
      <c r="EI7" s="273"/>
      <c r="EJ7" s="273"/>
      <c r="EK7" s="273"/>
      <c r="EL7" s="273"/>
      <c r="EM7" s="273"/>
      <c r="EN7" s="273"/>
      <c r="EO7" s="273"/>
      <c r="EP7" s="273"/>
      <c r="EQ7" s="273"/>
      <c r="ER7" s="273"/>
      <c r="ES7" s="273"/>
      <c r="ET7" s="273"/>
      <c r="EU7" s="273"/>
      <c r="EV7" s="273"/>
      <c r="EW7" s="273"/>
      <c r="EX7" s="273"/>
      <c r="EY7" s="273"/>
      <c r="EZ7" s="273"/>
      <c r="FA7" s="273"/>
      <c r="FB7" s="273"/>
      <c r="FC7" s="273"/>
      <c r="FD7" s="273"/>
      <c r="FE7" s="273"/>
      <c r="FF7" s="273"/>
      <c r="FG7" s="273"/>
      <c r="FH7" s="273"/>
      <c r="FI7" s="273"/>
      <c r="FJ7" s="273"/>
      <c r="FK7" s="273"/>
      <c r="FL7" s="273"/>
      <c r="FM7" s="273"/>
      <c r="FN7" s="273"/>
      <c r="FO7" s="273"/>
      <c r="FP7" s="273"/>
      <c r="FQ7" s="273"/>
      <c r="FR7" s="273"/>
      <c r="FS7" s="273"/>
      <c r="FT7" s="273"/>
      <c r="FU7" s="273"/>
      <c r="FV7" s="273"/>
      <c r="FW7" s="273"/>
      <c r="FX7" s="273"/>
      <c r="FY7" s="273"/>
      <c r="FZ7" s="273"/>
      <c r="GA7" s="273"/>
      <c r="GB7" s="273"/>
      <c r="GC7" s="273"/>
      <c r="GD7" s="273"/>
      <c r="GE7" s="273"/>
      <c r="GF7" s="273"/>
      <c r="GG7" s="273"/>
      <c r="GH7" s="273"/>
      <c r="GI7" s="273"/>
      <c r="GJ7" s="273"/>
      <c r="GK7" s="273"/>
      <c r="GL7" s="273"/>
      <c r="GM7" s="273"/>
      <c r="GN7" s="273"/>
      <c r="GO7" s="273"/>
      <c r="GP7" s="273"/>
      <c r="GQ7" s="273"/>
      <c r="GR7" s="273"/>
      <c r="GS7" s="273"/>
      <c r="GT7" s="273"/>
      <c r="GU7" s="273"/>
      <c r="GV7" s="273"/>
      <c r="GW7" s="273"/>
      <c r="GX7" s="273"/>
      <c r="GY7" s="273"/>
      <c r="GZ7" s="273"/>
      <c r="HA7" s="273"/>
      <c r="HB7" s="273"/>
      <c r="HC7" s="273"/>
      <c r="HD7" s="273"/>
      <c r="HE7" s="273"/>
      <c r="HF7" s="273"/>
      <c r="HG7" s="273"/>
      <c r="HH7" s="273"/>
      <c r="HI7" s="273"/>
      <c r="HJ7" s="273"/>
    </row>
    <row r="8" s="2" customFormat="1" ht="18.75" customHeight="1" spans="1:218">
      <c r="A8" s="274" t="s">
        <v>239</v>
      </c>
      <c r="B8" s="275" t="s">
        <v>240</v>
      </c>
      <c r="C8" s="276">
        <v>2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  <c r="FO8" s="164"/>
      <c r="FP8" s="164"/>
      <c r="FQ8" s="164"/>
      <c r="FR8" s="164"/>
      <c r="FS8" s="164"/>
      <c r="FT8" s="164"/>
      <c r="FU8" s="164"/>
      <c r="FV8" s="164"/>
      <c r="FW8" s="164"/>
      <c r="FX8" s="164"/>
      <c r="FY8" s="164"/>
      <c r="FZ8" s="164"/>
      <c r="GA8" s="164"/>
      <c r="GB8" s="164"/>
      <c r="GC8" s="164"/>
      <c r="GD8" s="164"/>
      <c r="GE8" s="164"/>
      <c r="GF8" s="164"/>
      <c r="GG8" s="164"/>
      <c r="GH8" s="164"/>
      <c r="GI8" s="164"/>
      <c r="GJ8" s="164"/>
      <c r="GK8" s="164"/>
      <c r="GL8" s="164"/>
      <c r="GM8" s="164"/>
      <c r="GN8" s="164"/>
      <c r="GO8" s="164"/>
      <c r="GP8" s="164"/>
      <c r="GQ8" s="164"/>
      <c r="GR8" s="164"/>
      <c r="GS8" s="164"/>
      <c r="GT8" s="164"/>
      <c r="GU8" s="164"/>
      <c r="GV8" s="164"/>
      <c r="GW8" s="164"/>
      <c r="GX8" s="164"/>
      <c r="GY8" s="164"/>
      <c r="GZ8" s="164"/>
      <c r="HA8" s="164"/>
      <c r="HB8" s="164"/>
      <c r="HC8" s="164"/>
      <c r="HD8" s="164"/>
      <c r="HE8" s="164"/>
      <c r="HF8" s="164"/>
      <c r="HG8" s="164"/>
      <c r="HH8" s="164"/>
      <c r="HI8" s="164"/>
      <c r="HJ8" s="164"/>
    </row>
    <row r="9" s="261" customFormat="1" ht="18.75" customHeight="1" spans="1:218">
      <c r="A9" s="270" t="s">
        <v>241</v>
      </c>
      <c r="B9" s="271" t="s">
        <v>242</v>
      </c>
      <c r="C9" s="272">
        <v>12755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3"/>
      <c r="FB9" s="273"/>
      <c r="FC9" s="273"/>
      <c r="FD9" s="273"/>
      <c r="FE9" s="273"/>
      <c r="FF9" s="273"/>
      <c r="FG9" s="273"/>
      <c r="FH9" s="273"/>
      <c r="FI9" s="273"/>
      <c r="FJ9" s="273"/>
      <c r="FK9" s="273"/>
      <c r="FL9" s="273"/>
      <c r="FM9" s="273"/>
      <c r="FN9" s="273"/>
      <c r="FO9" s="273"/>
      <c r="FP9" s="273"/>
      <c r="FQ9" s="273"/>
      <c r="FR9" s="273"/>
      <c r="FS9" s="273"/>
      <c r="FT9" s="273"/>
      <c r="FU9" s="273"/>
      <c r="FV9" s="273"/>
      <c r="FW9" s="273"/>
      <c r="FX9" s="273"/>
      <c r="FY9" s="273"/>
      <c r="FZ9" s="273"/>
      <c r="GA9" s="273"/>
      <c r="GB9" s="273"/>
      <c r="GC9" s="273"/>
      <c r="GD9" s="273"/>
      <c r="GE9" s="273"/>
      <c r="GF9" s="273"/>
      <c r="GG9" s="273"/>
      <c r="GH9" s="273"/>
      <c r="GI9" s="273"/>
      <c r="GJ9" s="273"/>
      <c r="GK9" s="273"/>
      <c r="GL9" s="273"/>
      <c r="GM9" s="273"/>
      <c r="GN9" s="273"/>
      <c r="GO9" s="273"/>
      <c r="GP9" s="273"/>
      <c r="GQ9" s="273"/>
      <c r="GR9" s="273"/>
      <c r="GS9" s="273"/>
      <c r="GT9" s="273"/>
      <c r="GU9" s="273"/>
      <c r="GV9" s="273"/>
      <c r="GW9" s="273"/>
      <c r="GX9" s="273"/>
      <c r="GY9" s="273"/>
      <c r="GZ9" s="273"/>
      <c r="HA9" s="273"/>
      <c r="HB9" s="273"/>
      <c r="HC9" s="273"/>
      <c r="HD9" s="273"/>
      <c r="HE9" s="273"/>
      <c r="HF9" s="273"/>
      <c r="HG9" s="273"/>
      <c r="HH9" s="273"/>
      <c r="HI9" s="273"/>
      <c r="HJ9" s="273"/>
    </row>
    <row r="10" s="2" customFormat="1" ht="18.75" customHeight="1" spans="1:218">
      <c r="A10" s="274" t="s">
        <v>243</v>
      </c>
      <c r="B10" s="275" t="s">
        <v>244</v>
      </c>
      <c r="C10" s="276">
        <v>9281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164"/>
      <c r="FE10" s="164"/>
      <c r="FF10" s="164"/>
      <c r="FG10" s="164"/>
      <c r="FH10" s="164"/>
      <c r="FI10" s="164"/>
      <c r="FJ10" s="164"/>
      <c r="FK10" s="164"/>
      <c r="FL10" s="164"/>
      <c r="FM10" s="164"/>
      <c r="FN10" s="164"/>
      <c r="FO10" s="164"/>
      <c r="FP10" s="164"/>
      <c r="FQ10" s="164"/>
      <c r="FR10" s="164"/>
      <c r="FS10" s="164"/>
      <c r="FT10" s="164"/>
      <c r="FU10" s="164"/>
      <c r="FV10" s="164"/>
      <c r="FW10" s="164"/>
      <c r="FX10" s="164"/>
      <c r="FY10" s="164"/>
      <c r="FZ10" s="164"/>
      <c r="GA10" s="164"/>
      <c r="GB10" s="164"/>
      <c r="GC10" s="164"/>
      <c r="GD10" s="164"/>
      <c r="GE10" s="164"/>
      <c r="GF10" s="164"/>
      <c r="GG10" s="164"/>
      <c r="GH10" s="164"/>
      <c r="GI10" s="164"/>
      <c r="GJ10" s="164"/>
      <c r="GK10" s="164"/>
      <c r="GL10" s="164"/>
      <c r="GM10" s="164"/>
      <c r="GN10" s="164"/>
      <c r="GO10" s="164"/>
      <c r="GP10" s="164"/>
      <c r="GQ10" s="164"/>
      <c r="GR10" s="164"/>
      <c r="GS10" s="164"/>
      <c r="GT10" s="164"/>
      <c r="GU10" s="164"/>
      <c r="GV10" s="164"/>
      <c r="GW10" s="164"/>
      <c r="GX10" s="164"/>
      <c r="GY10" s="164"/>
      <c r="GZ10" s="164"/>
      <c r="HA10" s="164"/>
      <c r="HB10" s="164"/>
      <c r="HC10" s="164"/>
      <c r="HD10" s="164"/>
      <c r="HE10" s="164"/>
      <c r="HF10" s="164"/>
      <c r="HG10" s="164"/>
      <c r="HH10" s="164"/>
      <c r="HI10" s="164"/>
      <c r="HJ10" s="164"/>
    </row>
    <row r="11" s="2" customFormat="1" ht="18.75" customHeight="1" spans="1:218">
      <c r="A11" s="274" t="s">
        <v>245</v>
      </c>
      <c r="B11" s="275" t="s">
        <v>246</v>
      </c>
      <c r="C11" s="276">
        <v>2026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164"/>
      <c r="FE11" s="164"/>
      <c r="FF11" s="164"/>
      <c r="FG11" s="164"/>
      <c r="FH11" s="164"/>
      <c r="FI11" s="164"/>
      <c r="FJ11" s="164"/>
      <c r="FK11" s="164"/>
      <c r="FL11" s="164"/>
      <c r="FM11" s="164"/>
      <c r="FN11" s="164"/>
      <c r="FO11" s="164"/>
      <c r="FP11" s="164"/>
      <c r="FQ11" s="164"/>
      <c r="FR11" s="164"/>
      <c r="FS11" s="164"/>
      <c r="FT11" s="164"/>
      <c r="FU11" s="164"/>
      <c r="FV11" s="164"/>
      <c r="FW11" s="164"/>
      <c r="FX11" s="164"/>
      <c r="FY11" s="164"/>
      <c r="FZ11" s="164"/>
      <c r="GA11" s="164"/>
      <c r="GB11" s="164"/>
      <c r="GC11" s="164"/>
      <c r="GD11" s="164"/>
      <c r="GE11" s="164"/>
      <c r="GF11" s="164"/>
      <c r="GG11" s="164"/>
      <c r="GH11" s="164"/>
      <c r="GI11" s="164"/>
      <c r="GJ11" s="164"/>
      <c r="GK11" s="164"/>
      <c r="GL11" s="164"/>
      <c r="GM11" s="164"/>
      <c r="GN11" s="164"/>
      <c r="GO11" s="164"/>
      <c r="GP11" s="164"/>
      <c r="GQ11" s="164"/>
      <c r="GR11" s="164"/>
      <c r="GS11" s="164"/>
      <c r="GT11" s="164"/>
      <c r="GU11" s="164"/>
      <c r="GV11" s="164"/>
      <c r="GW11" s="164"/>
      <c r="GX11" s="164"/>
      <c r="GY11" s="164"/>
      <c r="GZ11" s="164"/>
      <c r="HA11" s="164"/>
      <c r="HB11" s="164"/>
      <c r="HC11" s="164"/>
      <c r="HD11" s="164"/>
      <c r="HE11" s="164"/>
      <c r="HF11" s="164"/>
      <c r="HG11" s="164"/>
      <c r="HH11" s="164"/>
      <c r="HI11" s="164"/>
      <c r="HJ11" s="164"/>
    </row>
    <row r="12" s="2" customFormat="1" ht="18.75" customHeight="1" spans="1:218">
      <c r="A12" s="274" t="s">
        <v>247</v>
      </c>
      <c r="B12" s="275" t="s">
        <v>248</v>
      </c>
      <c r="C12" s="276">
        <v>707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  <c r="FR12" s="164"/>
      <c r="FS12" s="164"/>
      <c r="FT12" s="164"/>
      <c r="FU12" s="164"/>
      <c r="FV12" s="164"/>
      <c r="FW12" s="164"/>
      <c r="FX12" s="164"/>
      <c r="FY12" s="164"/>
      <c r="FZ12" s="164"/>
      <c r="GA12" s="164"/>
      <c r="GB12" s="164"/>
      <c r="GC12" s="164"/>
      <c r="GD12" s="164"/>
      <c r="GE12" s="164"/>
      <c r="GF12" s="164"/>
      <c r="GG12" s="164"/>
      <c r="GH12" s="164"/>
      <c r="GI12" s="164"/>
      <c r="GJ12" s="164"/>
      <c r="GK12" s="164"/>
      <c r="GL12" s="164"/>
      <c r="GM12" s="164"/>
      <c r="GN12" s="164"/>
      <c r="GO12" s="164"/>
      <c r="GP12" s="164"/>
      <c r="GQ12" s="164"/>
      <c r="GR12" s="164"/>
      <c r="GS12" s="164"/>
      <c r="GT12" s="164"/>
      <c r="GU12" s="164"/>
      <c r="GV12" s="164"/>
      <c r="GW12" s="164"/>
      <c r="GX12" s="164"/>
      <c r="GY12" s="164"/>
      <c r="GZ12" s="164"/>
      <c r="HA12" s="164"/>
      <c r="HB12" s="164"/>
      <c r="HC12" s="164"/>
      <c r="HD12" s="164"/>
      <c r="HE12" s="164"/>
      <c r="HF12" s="164"/>
      <c r="HG12" s="164"/>
      <c r="HH12" s="164"/>
      <c r="HI12" s="164"/>
      <c r="HJ12" s="164"/>
    </row>
    <row r="13" s="2" customFormat="1" ht="18.75" customHeight="1" spans="1:218">
      <c r="A13" s="274" t="s">
        <v>249</v>
      </c>
      <c r="B13" s="275" t="s">
        <v>250</v>
      </c>
      <c r="C13" s="276">
        <v>120</v>
      </c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164"/>
      <c r="FE13" s="164"/>
      <c r="FF13" s="164"/>
      <c r="FG13" s="164"/>
      <c r="FH13" s="164"/>
      <c r="FI13" s="164"/>
      <c r="FJ13" s="164"/>
      <c r="FK13" s="164"/>
      <c r="FL13" s="164"/>
      <c r="FM13" s="164"/>
      <c r="FN13" s="164"/>
      <c r="FO13" s="164"/>
      <c r="FP13" s="164"/>
      <c r="FQ13" s="164"/>
      <c r="FR13" s="164"/>
      <c r="FS13" s="164"/>
      <c r="FT13" s="164"/>
      <c r="FU13" s="164"/>
      <c r="FV13" s="164"/>
      <c r="FW13" s="164"/>
      <c r="FX13" s="164"/>
      <c r="FY13" s="164"/>
      <c r="FZ13" s="164"/>
      <c r="GA13" s="164"/>
      <c r="GB13" s="164"/>
      <c r="GC13" s="164"/>
      <c r="GD13" s="164"/>
      <c r="GE13" s="164"/>
      <c r="GF13" s="164"/>
      <c r="GG13" s="164"/>
      <c r="GH13" s="164"/>
      <c r="GI13" s="164"/>
      <c r="GJ13" s="164"/>
      <c r="GK13" s="164"/>
      <c r="GL13" s="164"/>
      <c r="GM13" s="164"/>
      <c r="GN13" s="164"/>
      <c r="GO13" s="164"/>
      <c r="GP13" s="164"/>
      <c r="GQ13" s="164"/>
      <c r="GR13" s="164"/>
      <c r="GS13" s="164"/>
      <c r="GT13" s="164"/>
      <c r="GU13" s="164"/>
      <c r="GV13" s="164"/>
      <c r="GW13" s="164"/>
      <c r="GX13" s="164"/>
      <c r="GY13" s="164"/>
      <c r="GZ13" s="164"/>
      <c r="HA13" s="164"/>
      <c r="HB13" s="164"/>
      <c r="HC13" s="164"/>
      <c r="HD13" s="164"/>
      <c r="HE13" s="164"/>
      <c r="HF13" s="164"/>
      <c r="HG13" s="164"/>
      <c r="HH13" s="164"/>
      <c r="HI13" s="164"/>
      <c r="HJ13" s="164"/>
    </row>
    <row r="14" s="2" customFormat="1" ht="18.75" customHeight="1" spans="1:218">
      <c r="A14" s="274" t="s">
        <v>251</v>
      </c>
      <c r="B14" s="275" t="s">
        <v>252</v>
      </c>
      <c r="C14" s="276">
        <v>621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4"/>
      <c r="GK14" s="164"/>
      <c r="GL14" s="164"/>
      <c r="GM14" s="164"/>
      <c r="GN14" s="164"/>
      <c r="GO14" s="164"/>
      <c r="GP14" s="164"/>
      <c r="GQ14" s="164"/>
      <c r="GR14" s="164"/>
      <c r="GS14" s="164"/>
      <c r="GT14" s="164"/>
      <c r="GU14" s="164"/>
      <c r="GV14" s="164"/>
      <c r="GW14" s="164"/>
      <c r="GX14" s="164"/>
      <c r="GY14" s="164"/>
      <c r="GZ14" s="164"/>
      <c r="HA14" s="164"/>
      <c r="HB14" s="164"/>
      <c r="HC14" s="164"/>
      <c r="HD14" s="164"/>
      <c r="HE14" s="164"/>
      <c r="HF14" s="164"/>
      <c r="HG14" s="164"/>
      <c r="HH14" s="164"/>
      <c r="HI14" s="164"/>
      <c r="HJ14" s="164"/>
    </row>
    <row r="15" s="261" customFormat="1" ht="18.75" customHeight="1" spans="1:3">
      <c r="A15" s="270" t="s">
        <v>253</v>
      </c>
      <c r="B15" s="271" t="s">
        <v>254</v>
      </c>
      <c r="C15" s="272">
        <v>308</v>
      </c>
    </row>
    <row r="16" s="2" customFormat="1" ht="18.75" customHeight="1" spans="1:3">
      <c r="A16" s="274" t="s">
        <v>255</v>
      </c>
      <c r="B16" s="275" t="s">
        <v>244</v>
      </c>
      <c r="C16" s="276">
        <v>197</v>
      </c>
    </row>
    <row r="17" s="2" customFormat="1" ht="18.75" customHeight="1" spans="1:3">
      <c r="A17" s="274" t="s">
        <v>256</v>
      </c>
      <c r="B17" s="275" t="s">
        <v>257</v>
      </c>
      <c r="C17" s="276">
        <v>111</v>
      </c>
    </row>
    <row r="18" s="261" customFormat="1" ht="18.75" customHeight="1" spans="1:3">
      <c r="A18" s="270" t="s">
        <v>258</v>
      </c>
      <c r="B18" s="271" t="s">
        <v>259</v>
      </c>
      <c r="C18" s="272">
        <v>253</v>
      </c>
    </row>
    <row r="19" s="2" customFormat="1" ht="18.75" customHeight="1" spans="1:3">
      <c r="A19" s="274" t="s">
        <v>260</v>
      </c>
      <c r="B19" s="275" t="s">
        <v>261</v>
      </c>
      <c r="C19" s="276">
        <v>253</v>
      </c>
    </row>
    <row r="20" s="261" customFormat="1" ht="18.75" customHeight="1" spans="1:3">
      <c r="A20" s="270" t="s">
        <v>262</v>
      </c>
      <c r="B20" s="271" t="s">
        <v>263</v>
      </c>
      <c r="C20" s="272">
        <v>1065</v>
      </c>
    </row>
    <row r="21" s="2" customFormat="1" ht="18.75" customHeight="1" spans="1:3">
      <c r="A21" s="274" t="s">
        <v>264</v>
      </c>
      <c r="B21" s="275" t="s">
        <v>244</v>
      </c>
      <c r="C21" s="276">
        <v>465</v>
      </c>
    </row>
    <row r="22" s="2" customFormat="1" ht="18.75" customHeight="1" spans="1:3">
      <c r="A22" s="274" t="s">
        <v>265</v>
      </c>
      <c r="B22" s="275" t="s">
        <v>266</v>
      </c>
      <c r="C22" s="276">
        <v>130</v>
      </c>
    </row>
    <row r="23" s="2" customFormat="1" ht="18.75" customHeight="1" spans="1:3">
      <c r="A23" s="274" t="s">
        <v>267</v>
      </c>
      <c r="B23" s="275" t="s">
        <v>268</v>
      </c>
      <c r="C23" s="276">
        <v>70</v>
      </c>
    </row>
    <row r="24" s="2" customFormat="1" ht="18.75" customHeight="1" spans="1:3">
      <c r="A24" s="274" t="s">
        <v>269</v>
      </c>
      <c r="B24" s="275" t="s">
        <v>270</v>
      </c>
      <c r="C24" s="276">
        <v>400</v>
      </c>
    </row>
    <row r="25" s="261" customFormat="1" ht="18.75" customHeight="1" spans="1:3">
      <c r="A25" s="270" t="s">
        <v>271</v>
      </c>
      <c r="B25" s="271" t="s">
        <v>272</v>
      </c>
      <c r="C25" s="272">
        <v>3000</v>
      </c>
    </row>
    <row r="26" s="2" customFormat="1" ht="18.75" customHeight="1" spans="1:3">
      <c r="A26" s="274" t="s">
        <v>273</v>
      </c>
      <c r="B26" s="275" t="s">
        <v>244</v>
      </c>
      <c r="C26" s="276">
        <v>3000</v>
      </c>
    </row>
    <row r="27" s="261" customFormat="1" ht="18.75" customHeight="1" spans="1:3">
      <c r="A27" s="270" t="s">
        <v>274</v>
      </c>
      <c r="B27" s="271" t="s">
        <v>275</v>
      </c>
      <c r="C27" s="272">
        <v>252</v>
      </c>
    </row>
    <row r="28" s="2" customFormat="1" ht="18.75" customHeight="1" spans="1:3">
      <c r="A28" s="274" t="s">
        <v>276</v>
      </c>
      <c r="B28" s="275" t="s">
        <v>277</v>
      </c>
      <c r="C28" s="276">
        <v>252</v>
      </c>
    </row>
    <row r="29" s="261" customFormat="1" ht="18.75" customHeight="1" spans="1:3">
      <c r="A29" s="270" t="s">
        <v>278</v>
      </c>
      <c r="B29" s="271" t="s">
        <v>279</v>
      </c>
      <c r="C29" s="272">
        <v>166</v>
      </c>
    </row>
    <row r="30" s="2" customFormat="1" ht="18.75" customHeight="1" spans="1:3">
      <c r="A30" s="274" t="s">
        <v>280</v>
      </c>
      <c r="B30" s="275" t="s">
        <v>244</v>
      </c>
      <c r="C30" s="276">
        <v>92</v>
      </c>
    </row>
    <row r="31" s="2" customFormat="1" ht="18.75" customHeight="1" spans="1:3">
      <c r="A31" s="274" t="s">
        <v>281</v>
      </c>
      <c r="B31" s="275" t="s">
        <v>282</v>
      </c>
      <c r="C31" s="276">
        <v>74</v>
      </c>
    </row>
    <row r="32" s="261" customFormat="1" ht="18.75" customHeight="1" spans="1:3">
      <c r="A32" s="270" t="s">
        <v>283</v>
      </c>
      <c r="B32" s="271" t="s">
        <v>284</v>
      </c>
      <c r="C32" s="272">
        <v>637</v>
      </c>
    </row>
    <row r="33" s="2" customFormat="1" ht="18.75" customHeight="1" spans="1:3">
      <c r="A33" s="274" t="s">
        <v>285</v>
      </c>
      <c r="B33" s="275" t="s">
        <v>244</v>
      </c>
      <c r="C33" s="276">
        <v>320</v>
      </c>
    </row>
    <row r="34" s="2" customFormat="1" ht="18.75" customHeight="1" spans="1:3">
      <c r="A34" s="274" t="s">
        <v>286</v>
      </c>
      <c r="B34" s="275" t="s">
        <v>287</v>
      </c>
      <c r="C34" s="276">
        <v>150</v>
      </c>
    </row>
    <row r="35" s="2" customFormat="1" ht="18.75" customHeight="1" spans="1:3">
      <c r="A35" s="274" t="s">
        <v>288</v>
      </c>
      <c r="B35" s="275" t="s">
        <v>289</v>
      </c>
      <c r="C35" s="276">
        <v>167</v>
      </c>
    </row>
    <row r="36" s="261" customFormat="1" ht="18.75" customHeight="1" spans="1:3">
      <c r="A36" s="270" t="s">
        <v>290</v>
      </c>
      <c r="B36" s="271" t="s">
        <v>291</v>
      </c>
      <c r="C36" s="272">
        <v>297</v>
      </c>
    </row>
    <row r="37" s="2" customFormat="1" ht="18.75" customHeight="1" spans="1:3">
      <c r="A37" s="274" t="s">
        <v>292</v>
      </c>
      <c r="B37" s="275" t="s">
        <v>293</v>
      </c>
      <c r="C37" s="276">
        <v>200</v>
      </c>
    </row>
    <row r="38" s="2" customFormat="1" ht="18.75" customHeight="1" spans="1:3">
      <c r="A38" s="274" t="s">
        <v>294</v>
      </c>
      <c r="B38" s="275" t="s">
        <v>295</v>
      </c>
      <c r="C38" s="276">
        <v>97</v>
      </c>
    </row>
    <row r="39" s="261" customFormat="1" ht="18.75" customHeight="1" spans="1:3">
      <c r="A39" s="270" t="s">
        <v>296</v>
      </c>
      <c r="B39" s="271" t="s">
        <v>297</v>
      </c>
      <c r="C39" s="272">
        <v>334</v>
      </c>
    </row>
    <row r="40" s="2" customFormat="1" ht="18.75" customHeight="1" spans="1:3">
      <c r="A40" s="274" t="s">
        <v>298</v>
      </c>
      <c r="B40" s="275" t="s">
        <v>244</v>
      </c>
      <c r="C40" s="276">
        <v>264</v>
      </c>
    </row>
    <row r="41" s="2" customFormat="1" ht="18.75" customHeight="1" spans="1:3">
      <c r="A41" s="274" t="s">
        <v>299</v>
      </c>
      <c r="B41" s="275" t="s">
        <v>300</v>
      </c>
      <c r="C41" s="276">
        <v>70</v>
      </c>
    </row>
    <row r="42" s="261" customFormat="1" ht="18.75" customHeight="1" spans="1:3">
      <c r="A42" s="270" t="s">
        <v>301</v>
      </c>
      <c r="B42" s="271" t="s">
        <v>302</v>
      </c>
      <c r="C42" s="272">
        <v>779</v>
      </c>
    </row>
    <row r="43" s="2" customFormat="1" ht="18.75" customHeight="1" spans="1:3">
      <c r="A43" s="274" t="s">
        <v>303</v>
      </c>
      <c r="B43" s="275" t="s">
        <v>304</v>
      </c>
      <c r="C43" s="276">
        <v>779</v>
      </c>
    </row>
    <row r="44" s="261" customFormat="1" ht="18.75" customHeight="1" spans="1:3">
      <c r="A44" s="270" t="s">
        <v>305</v>
      </c>
      <c r="B44" s="271" t="s">
        <v>306</v>
      </c>
      <c r="C44" s="272">
        <v>1419</v>
      </c>
    </row>
    <row r="45" s="2" customFormat="1" ht="18.75" customHeight="1" spans="1:3">
      <c r="A45" s="274" t="s">
        <v>307</v>
      </c>
      <c r="B45" s="275" t="s">
        <v>244</v>
      </c>
      <c r="C45" s="276">
        <v>1107</v>
      </c>
    </row>
    <row r="46" s="2" customFormat="1" ht="18.75" customHeight="1" spans="1:3">
      <c r="A46" s="274" t="s">
        <v>308</v>
      </c>
      <c r="B46" s="275" t="s">
        <v>266</v>
      </c>
      <c r="C46" s="276">
        <v>97</v>
      </c>
    </row>
    <row r="47" s="2" customFormat="1" ht="18.75" customHeight="1" spans="1:3">
      <c r="A47" s="274" t="s">
        <v>309</v>
      </c>
      <c r="B47" s="275" t="s">
        <v>246</v>
      </c>
      <c r="C47" s="276">
        <v>45</v>
      </c>
    </row>
    <row r="48" s="2" customFormat="1" ht="18.75" customHeight="1" spans="1:3">
      <c r="A48" s="274" t="s">
        <v>310</v>
      </c>
      <c r="B48" s="275" t="s">
        <v>311</v>
      </c>
      <c r="C48" s="276">
        <v>20</v>
      </c>
    </row>
    <row r="49" s="2" customFormat="1" ht="18.75" customHeight="1" spans="1:3">
      <c r="A49" s="274" t="s">
        <v>312</v>
      </c>
      <c r="B49" s="275" t="s">
        <v>268</v>
      </c>
      <c r="C49" s="276">
        <v>10</v>
      </c>
    </row>
    <row r="50" s="2" customFormat="1" ht="18.75" customHeight="1" spans="1:3">
      <c r="A50" s="274" t="s">
        <v>313</v>
      </c>
      <c r="B50" s="275" t="s">
        <v>314</v>
      </c>
      <c r="C50" s="276">
        <v>100</v>
      </c>
    </row>
    <row r="51" s="2" customFormat="1" ht="18.75" customHeight="1" spans="1:3">
      <c r="A51" s="274" t="s">
        <v>315</v>
      </c>
      <c r="B51" s="275" t="s">
        <v>316</v>
      </c>
      <c r="C51" s="276">
        <v>40</v>
      </c>
    </row>
    <row r="52" s="261" customFormat="1" ht="18.75" customHeight="1" spans="1:3">
      <c r="A52" s="270" t="s">
        <v>317</v>
      </c>
      <c r="B52" s="271" t="s">
        <v>318</v>
      </c>
      <c r="C52" s="272">
        <v>90</v>
      </c>
    </row>
    <row r="53" s="2" customFormat="1" ht="18.75" customHeight="1" spans="1:3">
      <c r="A53" s="274" t="s">
        <v>319</v>
      </c>
      <c r="B53" s="275" t="s">
        <v>320</v>
      </c>
      <c r="C53" s="276">
        <v>90</v>
      </c>
    </row>
    <row r="54" s="261" customFormat="1" ht="18.75" customHeight="1" spans="1:3">
      <c r="A54" s="270" t="s">
        <v>321</v>
      </c>
      <c r="B54" s="271" t="s">
        <v>62</v>
      </c>
      <c r="C54" s="272">
        <v>18</v>
      </c>
    </row>
    <row r="55" s="2" customFormat="1" ht="18.75" customHeight="1" spans="1:3">
      <c r="A55" s="270" t="s">
        <v>322</v>
      </c>
      <c r="B55" s="271" t="s">
        <v>323</v>
      </c>
      <c r="C55" s="272">
        <v>18</v>
      </c>
    </row>
    <row r="56" s="261" customFormat="1" ht="18.75" customHeight="1" spans="1:3">
      <c r="A56" s="274" t="s">
        <v>324</v>
      </c>
      <c r="B56" s="275" t="s">
        <v>325</v>
      </c>
      <c r="C56" s="276">
        <v>18</v>
      </c>
    </row>
    <row r="57" s="261" customFormat="1" ht="18.75" customHeight="1" spans="1:3">
      <c r="A57" s="270" t="s">
        <v>326</v>
      </c>
      <c r="B57" s="271" t="s">
        <v>63</v>
      </c>
      <c r="C57" s="272">
        <v>2560</v>
      </c>
    </row>
    <row r="58" s="2" customFormat="1" ht="18.75" customHeight="1" spans="1:3">
      <c r="A58" s="270" t="s">
        <v>327</v>
      </c>
      <c r="B58" s="271" t="s">
        <v>328</v>
      </c>
      <c r="C58" s="272">
        <v>2129</v>
      </c>
    </row>
    <row r="59" s="261" customFormat="1" ht="18.75" customHeight="1" spans="1:3">
      <c r="A59" s="274" t="s">
        <v>329</v>
      </c>
      <c r="B59" s="275" t="s">
        <v>244</v>
      </c>
      <c r="C59" s="276">
        <v>1830</v>
      </c>
    </row>
    <row r="60" s="261" customFormat="1" ht="18.75" customHeight="1" spans="1:3">
      <c r="A60" s="274" t="s">
        <v>330</v>
      </c>
      <c r="B60" s="275" t="s">
        <v>268</v>
      </c>
      <c r="C60" s="276">
        <v>284</v>
      </c>
    </row>
    <row r="61" s="2" customFormat="1" ht="18.75" customHeight="1" spans="1:3">
      <c r="A61" s="274" t="s">
        <v>331</v>
      </c>
      <c r="B61" s="275" t="s">
        <v>332</v>
      </c>
      <c r="C61" s="276">
        <v>15</v>
      </c>
    </row>
    <row r="62" s="2" customFormat="1" ht="18.75" customHeight="1" spans="1:3">
      <c r="A62" s="270" t="s">
        <v>333</v>
      </c>
      <c r="B62" s="271" t="s">
        <v>334</v>
      </c>
      <c r="C62" s="272">
        <v>14</v>
      </c>
    </row>
    <row r="63" s="2" customFormat="1" ht="18.75" customHeight="1" spans="1:3">
      <c r="A63" s="274" t="s">
        <v>335</v>
      </c>
      <c r="B63" s="275" t="s">
        <v>336</v>
      </c>
      <c r="C63" s="276">
        <v>14</v>
      </c>
    </row>
    <row r="64" s="261" customFormat="1" ht="18.75" customHeight="1" spans="1:3">
      <c r="A64" s="270" t="s">
        <v>337</v>
      </c>
      <c r="B64" s="271" t="s">
        <v>338</v>
      </c>
      <c r="C64" s="272">
        <v>60</v>
      </c>
    </row>
    <row r="65" s="2" customFormat="1" ht="18.75" customHeight="1" spans="1:3">
      <c r="A65" s="274" t="s">
        <v>339</v>
      </c>
      <c r="B65" s="275" t="s">
        <v>340</v>
      </c>
      <c r="C65" s="276">
        <v>20</v>
      </c>
    </row>
    <row r="66" s="261" customFormat="1" ht="18.75" customHeight="1" spans="1:3">
      <c r="A66" s="274" t="s">
        <v>341</v>
      </c>
      <c r="B66" s="275" t="s">
        <v>342</v>
      </c>
      <c r="C66" s="276">
        <v>40</v>
      </c>
    </row>
    <row r="67" s="2" customFormat="1" ht="18.75" customHeight="1" spans="1:3">
      <c r="A67" s="270" t="s">
        <v>343</v>
      </c>
      <c r="B67" s="271" t="s">
        <v>344</v>
      </c>
      <c r="C67" s="272">
        <v>70</v>
      </c>
    </row>
    <row r="68" s="2" customFormat="1" ht="18.75" customHeight="1" spans="1:3">
      <c r="A68" s="274" t="s">
        <v>345</v>
      </c>
      <c r="B68" s="275" t="s">
        <v>266</v>
      </c>
      <c r="C68" s="276">
        <v>70</v>
      </c>
    </row>
    <row r="69" s="261" customFormat="1" ht="18.75" customHeight="1" spans="1:3">
      <c r="A69" s="270" t="s">
        <v>346</v>
      </c>
      <c r="B69" s="271" t="s">
        <v>347</v>
      </c>
      <c r="C69" s="272">
        <v>288</v>
      </c>
    </row>
    <row r="70" s="2" customFormat="1" ht="18.75" customHeight="1" spans="1:3">
      <c r="A70" s="274" t="s">
        <v>348</v>
      </c>
      <c r="B70" s="275" t="s">
        <v>349</v>
      </c>
      <c r="C70" s="276">
        <v>288</v>
      </c>
    </row>
    <row r="71" s="261" customFormat="1" ht="18.75" customHeight="1" spans="1:3">
      <c r="A71" s="270" t="s">
        <v>350</v>
      </c>
      <c r="B71" s="271" t="s">
        <v>64</v>
      </c>
      <c r="C71" s="272">
        <v>3384</v>
      </c>
    </row>
    <row r="72" s="2" customFormat="1" ht="18.75" customHeight="1" spans="1:3">
      <c r="A72" s="270" t="s">
        <v>351</v>
      </c>
      <c r="B72" s="271" t="s">
        <v>352</v>
      </c>
      <c r="C72" s="272">
        <v>4</v>
      </c>
    </row>
    <row r="73" s="261" customFormat="1" ht="18.75" customHeight="1" spans="1:3">
      <c r="A73" s="274" t="s">
        <v>353</v>
      </c>
      <c r="B73" s="275" t="s">
        <v>354</v>
      </c>
      <c r="C73" s="276">
        <v>4</v>
      </c>
    </row>
    <row r="74" s="261" customFormat="1" ht="18.75" customHeight="1" spans="1:3">
      <c r="A74" s="270" t="s">
        <v>355</v>
      </c>
      <c r="B74" s="271" t="s">
        <v>356</v>
      </c>
      <c r="C74" s="272">
        <v>3380</v>
      </c>
    </row>
    <row r="75" s="2" customFormat="1" ht="18.75" customHeight="1" spans="1:3">
      <c r="A75" s="274" t="s">
        <v>357</v>
      </c>
      <c r="B75" s="275" t="s">
        <v>358</v>
      </c>
      <c r="C75" s="276">
        <v>635</v>
      </c>
    </row>
    <row r="76" s="261" customFormat="1" ht="18.75" customHeight="1" spans="1:3">
      <c r="A76" s="274" t="s">
        <v>359</v>
      </c>
      <c r="B76" s="275" t="s">
        <v>360</v>
      </c>
      <c r="C76" s="276">
        <v>2745</v>
      </c>
    </row>
    <row r="77" s="2" customFormat="1" ht="18.75" customHeight="1" spans="1:3">
      <c r="A77" s="270" t="s">
        <v>361</v>
      </c>
      <c r="B77" s="271" t="s">
        <v>65</v>
      </c>
      <c r="C77" s="272">
        <v>21511</v>
      </c>
    </row>
    <row r="78" s="2" customFormat="1" ht="18.75" customHeight="1" spans="1:3">
      <c r="A78" s="270" t="s">
        <v>362</v>
      </c>
      <c r="B78" s="271" t="s">
        <v>363</v>
      </c>
      <c r="C78" s="272">
        <v>13349</v>
      </c>
    </row>
    <row r="79" s="261" customFormat="1" ht="18.75" customHeight="1" spans="1:3">
      <c r="A79" s="274" t="s">
        <v>364</v>
      </c>
      <c r="B79" s="275" t="s">
        <v>244</v>
      </c>
      <c r="C79" s="276">
        <v>69</v>
      </c>
    </row>
    <row r="80" s="261" customFormat="1" ht="18.75" customHeight="1" spans="1:3">
      <c r="A80" s="274" t="s">
        <v>365</v>
      </c>
      <c r="B80" s="275" t="s">
        <v>366</v>
      </c>
      <c r="C80" s="276">
        <v>13280</v>
      </c>
    </row>
    <row r="81" s="2" customFormat="1" ht="18.75" customHeight="1" spans="1:3">
      <c r="A81" s="270" t="s">
        <v>367</v>
      </c>
      <c r="B81" s="271" t="s">
        <v>368</v>
      </c>
      <c r="C81" s="272">
        <v>8162</v>
      </c>
    </row>
    <row r="82" s="2" customFormat="1" ht="18.75" customHeight="1" spans="1:3">
      <c r="A82" s="274" t="s">
        <v>369</v>
      </c>
      <c r="B82" s="275" t="s">
        <v>370</v>
      </c>
      <c r="C82" s="276">
        <v>8000</v>
      </c>
    </row>
    <row r="83" s="261" customFormat="1" ht="18.75" customHeight="1" spans="1:3">
      <c r="A83" s="274" t="s">
        <v>371</v>
      </c>
      <c r="B83" s="275" t="s">
        <v>372</v>
      </c>
      <c r="C83" s="276">
        <v>162</v>
      </c>
    </row>
    <row r="84" s="2" customFormat="1" ht="18.75" customHeight="1" spans="1:3">
      <c r="A84" s="270" t="s">
        <v>373</v>
      </c>
      <c r="B84" s="271" t="s">
        <v>66</v>
      </c>
      <c r="C84" s="272">
        <v>3754</v>
      </c>
    </row>
    <row r="85" s="261" customFormat="1" ht="18.75" customHeight="1" spans="1:3">
      <c r="A85" s="270" t="s">
        <v>374</v>
      </c>
      <c r="B85" s="271" t="s">
        <v>375</v>
      </c>
      <c r="C85" s="272">
        <v>1086</v>
      </c>
    </row>
    <row r="86" s="2" customFormat="1" ht="18.75" customHeight="1" spans="1:3">
      <c r="A86" s="274" t="s">
        <v>376</v>
      </c>
      <c r="B86" s="275" t="s">
        <v>266</v>
      </c>
      <c r="C86" s="276">
        <v>559</v>
      </c>
    </row>
    <row r="87" s="2" customFormat="1" ht="18.75" customHeight="1" spans="1:3">
      <c r="A87" s="274" t="s">
        <v>377</v>
      </c>
      <c r="B87" s="275" t="s">
        <v>378</v>
      </c>
      <c r="C87" s="276">
        <v>10</v>
      </c>
    </row>
    <row r="88" s="261" customFormat="1" ht="18.75" customHeight="1" spans="1:3">
      <c r="A88" s="274" t="s">
        <v>379</v>
      </c>
      <c r="B88" s="275" t="s">
        <v>380</v>
      </c>
      <c r="C88" s="276">
        <v>515</v>
      </c>
    </row>
    <row r="89" s="261" customFormat="1" ht="18.75" customHeight="1" spans="1:3">
      <c r="A89" s="274" t="s">
        <v>381</v>
      </c>
      <c r="B89" s="275" t="s">
        <v>382</v>
      </c>
      <c r="C89" s="276">
        <v>2</v>
      </c>
    </row>
    <row r="90" s="2" customFormat="1" ht="18.75" customHeight="1" spans="1:3">
      <c r="A90" s="270" t="s">
        <v>383</v>
      </c>
      <c r="B90" s="271" t="s">
        <v>384</v>
      </c>
      <c r="C90" s="272">
        <v>136</v>
      </c>
    </row>
    <row r="91" s="2" customFormat="1" ht="18.75" customHeight="1" spans="1:3">
      <c r="A91" s="274" t="s">
        <v>385</v>
      </c>
      <c r="B91" s="275" t="s">
        <v>244</v>
      </c>
      <c r="C91" s="276">
        <v>10</v>
      </c>
    </row>
    <row r="92" s="2" customFormat="1" ht="18.75" customHeight="1" spans="1:3">
      <c r="A92" s="274" t="s">
        <v>386</v>
      </c>
      <c r="B92" s="275" t="s">
        <v>387</v>
      </c>
      <c r="C92" s="276">
        <v>126</v>
      </c>
    </row>
    <row r="93" s="2" customFormat="1" ht="18.75" customHeight="1" spans="1:3">
      <c r="A93" s="270" t="s">
        <v>388</v>
      </c>
      <c r="B93" s="271" t="s">
        <v>389</v>
      </c>
      <c r="C93" s="272">
        <v>328</v>
      </c>
    </row>
    <row r="94" s="261" customFormat="1" ht="18.75" customHeight="1" spans="1:3">
      <c r="A94" s="274" t="s">
        <v>390</v>
      </c>
      <c r="B94" s="275" t="s">
        <v>244</v>
      </c>
      <c r="C94" s="276">
        <v>293</v>
      </c>
    </row>
    <row r="95" s="2" customFormat="1" ht="18.75" customHeight="1" spans="1:3">
      <c r="A95" s="274" t="s">
        <v>391</v>
      </c>
      <c r="B95" s="275" t="s">
        <v>246</v>
      </c>
      <c r="C95" s="276">
        <v>10</v>
      </c>
    </row>
    <row r="96" s="2" customFormat="1" ht="18.75" customHeight="1" spans="1:3">
      <c r="A96" s="274" t="s">
        <v>392</v>
      </c>
      <c r="B96" s="275" t="s">
        <v>393</v>
      </c>
      <c r="C96" s="276">
        <v>26</v>
      </c>
    </row>
    <row r="97" s="261" customFormat="1" ht="18.75" customHeight="1" spans="1:3">
      <c r="A97" s="270" t="s">
        <v>394</v>
      </c>
      <c r="B97" s="271" t="s">
        <v>395</v>
      </c>
      <c r="C97" s="272">
        <v>4</v>
      </c>
    </row>
    <row r="98" s="2" customFormat="1" ht="18.75" customHeight="1" spans="1:3">
      <c r="A98" s="274" t="s">
        <v>396</v>
      </c>
      <c r="B98" s="275" t="s">
        <v>397</v>
      </c>
      <c r="C98" s="276">
        <v>4</v>
      </c>
    </row>
    <row r="99" s="2" customFormat="1" ht="18.75" customHeight="1" spans="1:3">
      <c r="A99" s="270" t="s">
        <v>398</v>
      </c>
      <c r="B99" s="271" t="s">
        <v>399</v>
      </c>
      <c r="C99" s="272">
        <v>10</v>
      </c>
    </row>
    <row r="100" s="2" customFormat="1" ht="18.75" customHeight="1" spans="1:3">
      <c r="A100" s="274" t="s">
        <v>400</v>
      </c>
      <c r="B100" s="275" t="s">
        <v>401</v>
      </c>
      <c r="C100" s="276">
        <v>10</v>
      </c>
    </row>
    <row r="101" s="2" customFormat="1" ht="18.75" customHeight="1" spans="1:3">
      <c r="A101" s="270" t="s">
        <v>402</v>
      </c>
      <c r="B101" s="271" t="s">
        <v>403</v>
      </c>
      <c r="C101" s="272">
        <v>2190</v>
      </c>
    </row>
    <row r="102" s="261" customFormat="1" ht="18.75" customHeight="1" spans="1:3">
      <c r="A102" s="274" t="s">
        <v>404</v>
      </c>
      <c r="B102" s="275" t="s">
        <v>405</v>
      </c>
      <c r="C102" s="276">
        <v>2190</v>
      </c>
    </row>
    <row r="103" s="2" customFormat="1" ht="18.75" customHeight="1" spans="1:3">
      <c r="A103" s="270" t="s">
        <v>406</v>
      </c>
      <c r="B103" s="271" t="s">
        <v>67</v>
      </c>
      <c r="C103" s="272">
        <v>5415</v>
      </c>
    </row>
    <row r="104" s="261" customFormat="1" ht="18.75" customHeight="1" spans="1:3">
      <c r="A104" s="270" t="s">
        <v>407</v>
      </c>
      <c r="B104" s="271" t="s">
        <v>408</v>
      </c>
      <c r="C104" s="272">
        <v>122</v>
      </c>
    </row>
    <row r="105" s="2" customFormat="1" ht="18.75" customHeight="1" spans="1:3">
      <c r="A105" s="274" t="s">
        <v>409</v>
      </c>
      <c r="B105" s="275" t="s">
        <v>244</v>
      </c>
      <c r="C105" s="276">
        <v>54</v>
      </c>
    </row>
    <row r="106" s="2" customFormat="1" ht="18.75" customHeight="1" spans="1:3">
      <c r="A106" s="274" t="s">
        <v>410</v>
      </c>
      <c r="B106" s="275" t="s">
        <v>411</v>
      </c>
      <c r="C106" s="276">
        <v>38</v>
      </c>
    </row>
    <row r="107" s="2" customFormat="1" ht="18.75" customHeight="1" spans="1:3">
      <c r="A107" s="274" t="s">
        <v>412</v>
      </c>
      <c r="B107" s="275" t="s">
        <v>413</v>
      </c>
      <c r="C107" s="276">
        <v>30</v>
      </c>
    </row>
    <row r="108" s="261" customFormat="1" ht="18.75" customHeight="1" spans="1:3">
      <c r="A108" s="270" t="s">
        <v>414</v>
      </c>
      <c r="B108" s="271" t="s">
        <v>415</v>
      </c>
      <c r="C108" s="272">
        <v>2156</v>
      </c>
    </row>
    <row r="109" s="261" customFormat="1" ht="18.75" customHeight="1" spans="1:3">
      <c r="A109" s="274" t="s">
        <v>416</v>
      </c>
      <c r="B109" s="275" t="s">
        <v>417</v>
      </c>
      <c r="C109" s="276">
        <v>1881</v>
      </c>
    </row>
    <row r="110" s="2" customFormat="1" ht="18.75" customHeight="1" spans="1:3">
      <c r="A110" s="274" t="s">
        <v>418</v>
      </c>
      <c r="B110" s="275" t="s">
        <v>419</v>
      </c>
      <c r="C110" s="276">
        <v>275</v>
      </c>
    </row>
    <row r="111" s="2" customFormat="1" ht="18.75" customHeight="1" spans="1:3">
      <c r="A111" s="270" t="s">
        <v>420</v>
      </c>
      <c r="B111" s="271" t="s">
        <v>421</v>
      </c>
      <c r="C111" s="272">
        <v>1551</v>
      </c>
    </row>
    <row r="112" s="2" customFormat="1" ht="18.75" customHeight="1" spans="1:3">
      <c r="A112" s="274" t="s">
        <v>422</v>
      </c>
      <c r="B112" s="275" t="s">
        <v>423</v>
      </c>
      <c r="C112" s="276">
        <v>17</v>
      </c>
    </row>
    <row r="113" s="261" customFormat="1" ht="18.75" customHeight="1" spans="1:3">
      <c r="A113" s="274" t="s">
        <v>424</v>
      </c>
      <c r="B113" s="275" t="s">
        <v>425</v>
      </c>
      <c r="C113" s="276">
        <v>1071</v>
      </c>
    </row>
    <row r="114" s="2" customFormat="1" ht="18.75" customHeight="1" spans="1:3">
      <c r="A114" s="274" t="s">
        <v>426</v>
      </c>
      <c r="B114" s="275" t="s">
        <v>427</v>
      </c>
      <c r="C114" s="276">
        <v>463</v>
      </c>
    </row>
    <row r="115" s="2" customFormat="1" ht="18.75" customHeight="1" spans="1:3">
      <c r="A115" s="270" t="s">
        <v>428</v>
      </c>
      <c r="B115" s="271" t="s">
        <v>429</v>
      </c>
      <c r="C115" s="272">
        <v>130</v>
      </c>
    </row>
    <row r="116" s="261" customFormat="1" ht="18.75" customHeight="1" spans="1:3">
      <c r="A116" s="274" t="s">
        <v>430</v>
      </c>
      <c r="B116" s="275" t="s">
        <v>431</v>
      </c>
      <c r="C116" s="276">
        <v>85</v>
      </c>
    </row>
    <row r="117" s="2" customFormat="1" ht="18.75" customHeight="1" spans="1:3">
      <c r="A117" s="274" t="s">
        <v>432</v>
      </c>
      <c r="B117" s="275" t="s">
        <v>433</v>
      </c>
      <c r="C117" s="276">
        <v>45</v>
      </c>
    </row>
    <row r="118" s="2" customFormat="1" ht="18.75" customHeight="1" spans="1:3">
      <c r="A118" s="270" t="s">
        <v>434</v>
      </c>
      <c r="B118" s="271" t="s">
        <v>435</v>
      </c>
      <c r="C118" s="272">
        <v>354</v>
      </c>
    </row>
    <row r="119" s="2" customFormat="1" ht="18.75" customHeight="1" spans="1:3">
      <c r="A119" s="274" t="s">
        <v>436</v>
      </c>
      <c r="B119" s="275" t="s">
        <v>437</v>
      </c>
      <c r="C119" s="276">
        <v>17</v>
      </c>
    </row>
    <row r="120" s="261" customFormat="1" ht="18.75" customHeight="1" spans="1:3">
      <c r="A120" s="274" t="s">
        <v>438</v>
      </c>
      <c r="B120" s="275" t="s">
        <v>439</v>
      </c>
      <c r="C120" s="276">
        <v>336</v>
      </c>
    </row>
    <row r="121" s="2" customFormat="1" ht="18.75" customHeight="1" spans="1:3">
      <c r="A121" s="270" t="s">
        <v>440</v>
      </c>
      <c r="B121" s="271" t="s">
        <v>441</v>
      </c>
      <c r="C121" s="272">
        <v>45</v>
      </c>
    </row>
    <row r="122" s="2" customFormat="1" ht="18.75" customHeight="1" spans="1:3">
      <c r="A122" s="274" t="s">
        <v>442</v>
      </c>
      <c r="B122" s="275" t="s">
        <v>443</v>
      </c>
      <c r="C122" s="276">
        <v>40</v>
      </c>
    </row>
    <row r="123" s="261" customFormat="1" ht="18.75" customHeight="1" spans="1:3">
      <c r="A123" s="274" t="s">
        <v>444</v>
      </c>
      <c r="B123" s="275" t="s">
        <v>445</v>
      </c>
      <c r="C123" s="276">
        <v>5</v>
      </c>
    </row>
    <row r="124" s="2" customFormat="1" ht="18.75" customHeight="1" spans="1:3">
      <c r="A124" s="270" t="s">
        <v>446</v>
      </c>
      <c r="B124" s="271" t="s">
        <v>447</v>
      </c>
      <c r="C124" s="272">
        <v>134</v>
      </c>
    </row>
    <row r="125" s="2" customFormat="1" ht="18.75" customHeight="1" spans="1:3">
      <c r="A125" s="274" t="s">
        <v>448</v>
      </c>
      <c r="B125" s="275" t="s">
        <v>449</v>
      </c>
      <c r="C125" s="276">
        <v>104</v>
      </c>
    </row>
    <row r="126" s="261" customFormat="1" ht="18.75" customHeight="1" spans="1:3">
      <c r="A126" s="274" t="s">
        <v>450</v>
      </c>
      <c r="B126" s="275" t="s">
        <v>451</v>
      </c>
      <c r="C126" s="276">
        <v>30</v>
      </c>
    </row>
    <row r="127" s="2" customFormat="1" ht="18.75" customHeight="1" spans="1:3">
      <c r="A127" s="270" t="s">
        <v>452</v>
      </c>
      <c r="B127" s="271" t="s">
        <v>453</v>
      </c>
      <c r="C127" s="272">
        <v>95</v>
      </c>
    </row>
    <row r="128" s="2" customFormat="1" ht="18.75" customHeight="1" spans="1:3">
      <c r="A128" s="274" t="s">
        <v>454</v>
      </c>
      <c r="B128" s="275" t="s">
        <v>455</v>
      </c>
      <c r="C128" s="276">
        <v>95</v>
      </c>
    </row>
    <row r="129" s="261" customFormat="1" ht="18.75" customHeight="1" spans="1:3">
      <c r="A129" s="270" t="s">
        <v>456</v>
      </c>
      <c r="B129" s="271" t="s">
        <v>457</v>
      </c>
      <c r="C129" s="272">
        <v>200</v>
      </c>
    </row>
    <row r="130" s="2" customFormat="1" ht="18.75" customHeight="1" spans="1:3">
      <c r="A130" s="274" t="s">
        <v>458</v>
      </c>
      <c r="B130" s="275" t="s">
        <v>459</v>
      </c>
      <c r="C130" s="276">
        <v>200</v>
      </c>
    </row>
    <row r="131" s="2" customFormat="1" ht="18.75" customHeight="1" spans="1:3">
      <c r="A131" s="270" t="s">
        <v>460</v>
      </c>
      <c r="B131" s="271" t="s">
        <v>461</v>
      </c>
      <c r="C131" s="272">
        <v>40</v>
      </c>
    </row>
    <row r="132" s="261" customFormat="1" ht="18.75" customHeight="1" spans="1:3">
      <c r="A132" s="274" t="s">
        <v>462</v>
      </c>
      <c r="B132" s="275" t="s">
        <v>463</v>
      </c>
      <c r="C132" s="276">
        <v>40</v>
      </c>
    </row>
    <row r="133" s="2" customFormat="1" ht="18.75" customHeight="1" spans="1:3">
      <c r="A133" s="270" t="s">
        <v>464</v>
      </c>
      <c r="B133" s="271" t="s">
        <v>465</v>
      </c>
      <c r="C133" s="272">
        <v>132</v>
      </c>
    </row>
    <row r="134" s="261" customFormat="1" ht="18.75" customHeight="1" spans="1:3">
      <c r="A134" s="274" t="s">
        <v>466</v>
      </c>
      <c r="B134" s="275" t="s">
        <v>467</v>
      </c>
      <c r="C134" s="276">
        <v>132</v>
      </c>
    </row>
    <row r="135" s="2" customFormat="1" ht="18.75" customHeight="1" spans="1:3">
      <c r="A135" s="270" t="s">
        <v>468</v>
      </c>
      <c r="B135" s="271" t="s">
        <v>469</v>
      </c>
      <c r="C135" s="272">
        <v>341</v>
      </c>
    </row>
    <row r="136" s="261" customFormat="1" ht="18.75" customHeight="1" spans="1:3">
      <c r="A136" s="274" t="s">
        <v>470</v>
      </c>
      <c r="B136" s="275" t="s">
        <v>471</v>
      </c>
      <c r="C136" s="276">
        <v>341</v>
      </c>
    </row>
    <row r="137" s="2" customFormat="1" ht="18.75" customHeight="1" spans="1:3">
      <c r="A137" s="270" t="s">
        <v>472</v>
      </c>
      <c r="B137" s="271" t="s">
        <v>473</v>
      </c>
      <c r="C137" s="272">
        <v>19</v>
      </c>
    </row>
    <row r="138" s="261" customFormat="1" ht="18.75" customHeight="1" spans="1:3">
      <c r="A138" s="274" t="s">
        <v>474</v>
      </c>
      <c r="B138" s="275" t="s">
        <v>475</v>
      </c>
      <c r="C138" s="276">
        <v>1</v>
      </c>
    </row>
    <row r="139" s="2" customFormat="1" ht="18.75" customHeight="1" spans="1:3">
      <c r="A139" s="274" t="s">
        <v>476</v>
      </c>
      <c r="B139" s="275" t="s">
        <v>477</v>
      </c>
      <c r="C139" s="276">
        <v>18</v>
      </c>
    </row>
    <row r="140" s="261" customFormat="1" ht="18.75" customHeight="1" spans="1:3">
      <c r="A140" s="270" t="s">
        <v>478</v>
      </c>
      <c r="B140" s="271" t="s">
        <v>479</v>
      </c>
      <c r="C140" s="272">
        <v>27</v>
      </c>
    </row>
    <row r="141" s="2" customFormat="1" ht="18.75" customHeight="1" spans="1:3">
      <c r="A141" s="274" t="s">
        <v>480</v>
      </c>
      <c r="B141" s="275" t="s">
        <v>481</v>
      </c>
      <c r="C141" s="276">
        <v>27</v>
      </c>
    </row>
    <row r="142" s="261" customFormat="1" ht="18.75" customHeight="1" spans="1:3">
      <c r="A142" s="270" t="s">
        <v>482</v>
      </c>
      <c r="B142" s="271" t="s">
        <v>483</v>
      </c>
      <c r="C142" s="272">
        <v>70</v>
      </c>
    </row>
    <row r="143" s="2" customFormat="1" ht="18.75" customHeight="1" spans="1:3">
      <c r="A143" s="274" t="s">
        <v>484</v>
      </c>
      <c r="B143" s="275" t="s">
        <v>485</v>
      </c>
      <c r="C143" s="276">
        <v>70</v>
      </c>
    </row>
    <row r="144" s="2" customFormat="1" ht="18.75" customHeight="1" spans="1:3">
      <c r="A144" s="270" t="s">
        <v>486</v>
      </c>
      <c r="B144" s="271" t="s">
        <v>68</v>
      </c>
      <c r="C144" s="272">
        <v>4470</v>
      </c>
    </row>
    <row r="145" s="261" customFormat="1" ht="18.75" customHeight="1" spans="1:3">
      <c r="A145" s="270" t="s">
        <v>487</v>
      </c>
      <c r="B145" s="271" t="s">
        <v>488</v>
      </c>
      <c r="C145" s="272">
        <v>425</v>
      </c>
    </row>
    <row r="146" s="2" customFormat="1" ht="18.75" customHeight="1" spans="1:3">
      <c r="A146" s="274" t="s">
        <v>489</v>
      </c>
      <c r="B146" s="275" t="s">
        <v>490</v>
      </c>
      <c r="C146" s="276">
        <v>425</v>
      </c>
    </row>
    <row r="147" s="261" customFormat="1" ht="18.75" customHeight="1" spans="1:3">
      <c r="A147" s="270" t="s">
        <v>491</v>
      </c>
      <c r="B147" s="271" t="s">
        <v>492</v>
      </c>
      <c r="C147" s="272">
        <v>15</v>
      </c>
    </row>
    <row r="148" s="2" customFormat="1" ht="18.75" customHeight="1" spans="1:3">
      <c r="A148" s="274" t="s">
        <v>493</v>
      </c>
      <c r="B148" s="275" t="s">
        <v>494</v>
      </c>
      <c r="C148" s="276">
        <v>15</v>
      </c>
    </row>
    <row r="149" s="261" customFormat="1" ht="18.75" customHeight="1" spans="1:3">
      <c r="A149" s="270" t="s">
        <v>495</v>
      </c>
      <c r="B149" s="271" t="s">
        <v>496</v>
      </c>
      <c r="C149" s="272">
        <v>3</v>
      </c>
    </row>
    <row r="150" s="2" customFormat="1" ht="18.75" customHeight="1" spans="1:3">
      <c r="A150" s="274" t="s">
        <v>497</v>
      </c>
      <c r="B150" s="275" t="s">
        <v>498</v>
      </c>
      <c r="C150" s="276">
        <v>3</v>
      </c>
    </row>
    <row r="151" s="2" customFormat="1" ht="18.75" customHeight="1" spans="1:3">
      <c r="A151" s="270" t="s">
        <v>499</v>
      </c>
      <c r="B151" s="271" t="s">
        <v>500</v>
      </c>
      <c r="C151" s="272">
        <v>1462</v>
      </c>
    </row>
    <row r="152" s="261" customFormat="1" ht="18.75" customHeight="1" spans="1:3">
      <c r="A152" s="274" t="s">
        <v>501</v>
      </c>
      <c r="B152" s="275" t="s">
        <v>502</v>
      </c>
      <c r="C152" s="276">
        <v>30</v>
      </c>
    </row>
    <row r="153" s="2" customFormat="1" ht="18.75" customHeight="1" spans="1:3">
      <c r="A153" s="274" t="s">
        <v>503</v>
      </c>
      <c r="B153" s="275" t="s">
        <v>504</v>
      </c>
      <c r="C153" s="276">
        <v>197</v>
      </c>
    </row>
    <row r="154" s="261" customFormat="1" ht="18.75" customHeight="1" spans="1:3">
      <c r="A154" s="274" t="s">
        <v>505</v>
      </c>
      <c r="B154" s="275" t="s">
        <v>506</v>
      </c>
      <c r="C154" s="276">
        <v>1193</v>
      </c>
    </row>
    <row r="155" s="2" customFormat="1" ht="18.75" customHeight="1" spans="1:3">
      <c r="A155" s="274" t="s">
        <v>507</v>
      </c>
      <c r="B155" s="275" t="s">
        <v>508</v>
      </c>
      <c r="C155" s="276">
        <v>42</v>
      </c>
    </row>
    <row r="156" s="261" customFormat="1" ht="18.75" customHeight="1" spans="1:3">
      <c r="A156" s="270" t="s">
        <v>509</v>
      </c>
      <c r="B156" s="271" t="s">
        <v>510</v>
      </c>
      <c r="C156" s="272">
        <v>539</v>
      </c>
    </row>
    <row r="157" s="2" customFormat="1" ht="18.75" customHeight="1" spans="1:3">
      <c r="A157" s="274" t="s">
        <v>511</v>
      </c>
      <c r="B157" s="275" t="s">
        <v>512</v>
      </c>
      <c r="C157" s="276">
        <v>28</v>
      </c>
    </row>
    <row r="158" s="2" customFormat="1" ht="18.75" customHeight="1" spans="1:3">
      <c r="A158" s="274" t="s">
        <v>513</v>
      </c>
      <c r="B158" s="275" t="s">
        <v>514</v>
      </c>
      <c r="C158" s="276">
        <v>154</v>
      </c>
    </row>
    <row r="159" s="2" customFormat="1" ht="18.75" customHeight="1" spans="1:3">
      <c r="A159" s="274" t="s">
        <v>515</v>
      </c>
      <c r="B159" s="275" t="s">
        <v>516</v>
      </c>
      <c r="C159" s="276">
        <v>357</v>
      </c>
    </row>
    <row r="160" s="2" customFormat="1" ht="18.75" customHeight="1" spans="1:3">
      <c r="A160" s="270" t="s">
        <v>517</v>
      </c>
      <c r="B160" s="271" t="s">
        <v>518</v>
      </c>
      <c r="C160" s="272">
        <v>956</v>
      </c>
    </row>
    <row r="161" s="261" customFormat="1" ht="18.75" customHeight="1" spans="1:3">
      <c r="A161" s="274" t="s">
        <v>519</v>
      </c>
      <c r="B161" s="275" t="s">
        <v>520</v>
      </c>
      <c r="C161" s="276">
        <v>3</v>
      </c>
    </row>
    <row r="162" s="2" customFormat="1" ht="18.75" customHeight="1" spans="1:3">
      <c r="A162" s="274" t="s">
        <v>521</v>
      </c>
      <c r="B162" s="275" t="s">
        <v>522</v>
      </c>
      <c r="C162" s="276">
        <v>2</v>
      </c>
    </row>
    <row r="163" s="2" customFormat="1" ht="18.75" customHeight="1" spans="1:3">
      <c r="A163" s="274" t="s">
        <v>523</v>
      </c>
      <c r="B163" s="275" t="s">
        <v>524</v>
      </c>
      <c r="C163" s="276">
        <v>323</v>
      </c>
    </row>
    <row r="164" s="2" customFormat="1" ht="18.75" customHeight="1" spans="1:3">
      <c r="A164" s="274" t="s">
        <v>525</v>
      </c>
      <c r="B164" s="275" t="s">
        <v>526</v>
      </c>
      <c r="C164" s="276">
        <v>629</v>
      </c>
    </row>
    <row r="165" s="261" customFormat="1" ht="18.75" customHeight="1" spans="1:3">
      <c r="A165" s="270" t="s">
        <v>527</v>
      </c>
      <c r="B165" s="271" t="s">
        <v>528</v>
      </c>
      <c r="C165" s="272">
        <v>753</v>
      </c>
    </row>
    <row r="166" s="2" customFormat="1" ht="18.75" customHeight="1" spans="1:3">
      <c r="A166" s="274" t="s">
        <v>529</v>
      </c>
      <c r="B166" s="275" t="s">
        <v>530</v>
      </c>
      <c r="C166" s="276">
        <v>753</v>
      </c>
    </row>
    <row r="167" s="2" customFormat="1" ht="18.75" customHeight="1" spans="1:3">
      <c r="A167" s="270" t="s">
        <v>531</v>
      </c>
      <c r="B167" s="271" t="s">
        <v>532</v>
      </c>
      <c r="C167" s="272">
        <v>238</v>
      </c>
    </row>
    <row r="168" s="2" customFormat="1" ht="18.75" customHeight="1" spans="1:3">
      <c r="A168" s="274" t="s">
        <v>533</v>
      </c>
      <c r="B168" s="275" t="s">
        <v>534</v>
      </c>
      <c r="C168" s="276">
        <v>230</v>
      </c>
    </row>
    <row r="169" s="2" customFormat="1" ht="18.75" customHeight="1" spans="1:3">
      <c r="A169" s="274" t="s">
        <v>535</v>
      </c>
      <c r="B169" s="275" t="s">
        <v>536</v>
      </c>
      <c r="C169" s="276">
        <v>8</v>
      </c>
    </row>
    <row r="170" s="261" customFormat="1" ht="18.75" customHeight="1" spans="1:3">
      <c r="A170" s="270" t="s">
        <v>537</v>
      </c>
      <c r="B170" s="271" t="s">
        <v>538</v>
      </c>
      <c r="C170" s="272">
        <v>18</v>
      </c>
    </row>
    <row r="171" s="2" customFormat="1" ht="18.75" customHeight="1" spans="1:3">
      <c r="A171" s="274" t="s">
        <v>539</v>
      </c>
      <c r="B171" s="275" t="s">
        <v>540</v>
      </c>
      <c r="C171" s="276">
        <v>18</v>
      </c>
    </row>
    <row r="172" s="261" customFormat="1" ht="18.75" customHeight="1" spans="1:3">
      <c r="A172" s="270" t="s">
        <v>541</v>
      </c>
      <c r="B172" s="271" t="s">
        <v>542</v>
      </c>
      <c r="C172" s="272">
        <v>57</v>
      </c>
    </row>
    <row r="173" s="2" customFormat="1" ht="18.75" customHeight="1" spans="1:3">
      <c r="A173" s="274" t="s">
        <v>543</v>
      </c>
      <c r="B173" s="275" t="s">
        <v>244</v>
      </c>
      <c r="C173" s="276">
        <v>9</v>
      </c>
    </row>
    <row r="174" s="2" customFormat="1" ht="18.75" customHeight="1" spans="1:3">
      <c r="A174" s="274" t="s">
        <v>544</v>
      </c>
      <c r="B174" s="275" t="s">
        <v>246</v>
      </c>
      <c r="C174" s="276">
        <v>7</v>
      </c>
    </row>
    <row r="175" s="261" customFormat="1" ht="18.75" customHeight="1" spans="1:3">
      <c r="A175" s="274" t="s">
        <v>545</v>
      </c>
      <c r="B175" s="275" t="s">
        <v>546</v>
      </c>
      <c r="C175" s="276">
        <v>41</v>
      </c>
    </row>
    <row r="176" s="2" customFormat="1" ht="18.75" customHeight="1" spans="1:3">
      <c r="A176" s="270" t="s">
        <v>547</v>
      </c>
      <c r="B176" s="271" t="s">
        <v>548</v>
      </c>
      <c r="C176" s="272">
        <v>5</v>
      </c>
    </row>
    <row r="177" s="261" customFormat="1" ht="18.75" customHeight="1" spans="1:3">
      <c r="A177" s="274" t="s">
        <v>549</v>
      </c>
      <c r="B177" s="275" t="s">
        <v>550</v>
      </c>
      <c r="C177" s="276">
        <v>5</v>
      </c>
    </row>
    <row r="178" s="2" customFormat="1" ht="18.75" customHeight="1" spans="1:3">
      <c r="A178" s="270" t="s">
        <v>551</v>
      </c>
      <c r="B178" s="271" t="s">
        <v>69</v>
      </c>
      <c r="C178" s="272">
        <v>4223</v>
      </c>
    </row>
    <row r="179" s="2" customFormat="1" ht="18.75" customHeight="1" spans="1:3">
      <c r="A179" s="270" t="s">
        <v>552</v>
      </c>
      <c r="B179" s="271" t="s">
        <v>553</v>
      </c>
      <c r="C179" s="272">
        <v>404</v>
      </c>
    </row>
    <row r="180" s="2" customFormat="1" ht="18.75" customHeight="1" spans="1:3">
      <c r="A180" s="274" t="s">
        <v>554</v>
      </c>
      <c r="B180" s="275" t="s">
        <v>244</v>
      </c>
      <c r="C180" s="276">
        <v>27</v>
      </c>
    </row>
    <row r="181" s="261" customFormat="1" ht="18.75" customHeight="1" spans="1:3">
      <c r="A181" s="274" t="s">
        <v>555</v>
      </c>
      <c r="B181" s="275" t="s">
        <v>556</v>
      </c>
      <c r="C181" s="276">
        <v>377</v>
      </c>
    </row>
    <row r="182" s="2" customFormat="1" ht="18.75" customHeight="1" spans="1:3">
      <c r="A182" s="270" t="s">
        <v>557</v>
      </c>
      <c r="B182" s="271" t="s">
        <v>558</v>
      </c>
      <c r="C182" s="272">
        <v>127</v>
      </c>
    </row>
    <row r="183" s="261" customFormat="1" ht="18.75" customHeight="1" spans="1:3">
      <c r="A183" s="274" t="s">
        <v>559</v>
      </c>
      <c r="B183" s="275" t="s">
        <v>560</v>
      </c>
      <c r="C183" s="276">
        <v>5</v>
      </c>
    </row>
    <row r="184" s="261" customFormat="1" ht="18.75" customHeight="1" spans="1:3">
      <c r="A184" s="274" t="s">
        <v>561</v>
      </c>
      <c r="B184" s="275" t="s">
        <v>562</v>
      </c>
      <c r="C184" s="276">
        <v>122</v>
      </c>
    </row>
    <row r="185" s="2" customFormat="1" ht="18.75" customHeight="1" spans="1:3">
      <c r="A185" s="270" t="s">
        <v>563</v>
      </c>
      <c r="B185" s="271" t="s">
        <v>564</v>
      </c>
      <c r="C185" s="272">
        <v>3600</v>
      </c>
    </row>
    <row r="186" s="2" customFormat="1" ht="18.75" customHeight="1" spans="1:3">
      <c r="A186" s="274" t="s">
        <v>565</v>
      </c>
      <c r="B186" s="275" t="s">
        <v>566</v>
      </c>
      <c r="C186" s="276">
        <v>2000</v>
      </c>
    </row>
    <row r="187" s="261" customFormat="1" ht="18.75" customHeight="1" spans="1:3">
      <c r="A187" s="274" t="s">
        <v>567</v>
      </c>
      <c r="B187" s="275" t="s">
        <v>568</v>
      </c>
      <c r="C187" s="276">
        <v>1600</v>
      </c>
    </row>
    <row r="188" s="2" customFormat="1" ht="18.75" customHeight="1" spans="1:3">
      <c r="A188" s="270" t="s">
        <v>569</v>
      </c>
      <c r="B188" s="271" t="s">
        <v>570</v>
      </c>
      <c r="C188" s="272">
        <v>92</v>
      </c>
    </row>
    <row r="189" s="2" customFormat="1" ht="18.75" customHeight="1" spans="1:3">
      <c r="A189" s="274" t="s">
        <v>571</v>
      </c>
      <c r="B189" s="275" t="s">
        <v>572</v>
      </c>
      <c r="C189" s="276">
        <v>92</v>
      </c>
    </row>
    <row r="190" s="261" customFormat="1" ht="18.75" customHeight="1" spans="1:3">
      <c r="A190" s="270" t="s">
        <v>573</v>
      </c>
      <c r="B190" s="271" t="s">
        <v>70</v>
      </c>
      <c r="C190" s="272">
        <v>17610</v>
      </c>
    </row>
    <row r="191" s="2" customFormat="1" ht="18.75" customHeight="1" spans="1:3">
      <c r="A191" s="270" t="s">
        <v>574</v>
      </c>
      <c r="B191" s="271" t="s">
        <v>575</v>
      </c>
      <c r="C191" s="272">
        <v>1985</v>
      </c>
    </row>
    <row r="192" s="2" customFormat="1" ht="18.75" customHeight="1" spans="1:3">
      <c r="A192" s="274" t="s">
        <v>576</v>
      </c>
      <c r="B192" s="275" t="s">
        <v>244</v>
      </c>
      <c r="C192" s="276">
        <v>153</v>
      </c>
    </row>
    <row r="193" s="261" customFormat="1" ht="18.75" customHeight="1" spans="1:3">
      <c r="A193" s="274" t="s">
        <v>577</v>
      </c>
      <c r="B193" s="275" t="s">
        <v>578</v>
      </c>
      <c r="C193" s="276">
        <v>1429</v>
      </c>
    </row>
    <row r="194" s="2" customFormat="1" ht="18.75" customHeight="1" spans="1:3">
      <c r="A194" s="274" t="s">
        <v>579</v>
      </c>
      <c r="B194" s="275" t="s">
        <v>580</v>
      </c>
      <c r="C194" s="276">
        <v>402</v>
      </c>
    </row>
    <row r="195" s="261" customFormat="1" ht="18.75" customHeight="1" spans="1:3">
      <c r="A195" s="270" t="s">
        <v>581</v>
      </c>
      <c r="B195" s="271" t="s">
        <v>582</v>
      </c>
      <c r="C195" s="272">
        <v>259</v>
      </c>
    </row>
    <row r="196" s="261" customFormat="1" ht="18.75" customHeight="1" spans="1:3">
      <c r="A196" s="274" t="s">
        <v>583</v>
      </c>
      <c r="B196" s="275" t="s">
        <v>584</v>
      </c>
      <c r="C196" s="276">
        <v>259</v>
      </c>
    </row>
    <row r="197" s="2" customFormat="1" ht="18.75" customHeight="1" spans="1:3">
      <c r="A197" s="270" t="s">
        <v>585</v>
      </c>
      <c r="B197" s="271" t="s">
        <v>586</v>
      </c>
      <c r="C197" s="272">
        <v>278</v>
      </c>
    </row>
    <row r="198" s="2" customFormat="1" ht="18.75" customHeight="1" spans="1:3">
      <c r="A198" s="274" t="s">
        <v>587</v>
      </c>
      <c r="B198" s="275" t="s">
        <v>588</v>
      </c>
      <c r="C198" s="276">
        <v>258</v>
      </c>
    </row>
    <row r="199" s="2" customFormat="1" ht="18.75" customHeight="1" spans="1:3">
      <c r="A199" s="274" t="s">
        <v>589</v>
      </c>
      <c r="B199" s="275" t="s">
        <v>590</v>
      </c>
      <c r="C199" s="276">
        <v>20</v>
      </c>
    </row>
    <row r="200" s="261" customFormat="1" ht="18.75" customHeight="1" spans="1:3">
      <c r="A200" s="270" t="s">
        <v>591</v>
      </c>
      <c r="B200" s="271" t="s">
        <v>592</v>
      </c>
      <c r="C200" s="272">
        <v>4589</v>
      </c>
    </row>
    <row r="201" s="2" customFormat="1" ht="18.75" customHeight="1" spans="1:3">
      <c r="A201" s="274" t="s">
        <v>593</v>
      </c>
      <c r="B201" s="275" t="s">
        <v>594</v>
      </c>
      <c r="C201" s="276">
        <v>4589</v>
      </c>
    </row>
    <row r="202" s="261" customFormat="1" ht="18.75" customHeight="1" spans="1:3">
      <c r="A202" s="270" t="s">
        <v>595</v>
      </c>
      <c r="B202" s="271" t="s">
        <v>596</v>
      </c>
      <c r="C202" s="272">
        <v>10499</v>
      </c>
    </row>
    <row r="203" s="2" customFormat="1" ht="18.75" customHeight="1" spans="1:3">
      <c r="A203" s="274" t="s">
        <v>597</v>
      </c>
      <c r="B203" s="275" t="s">
        <v>598</v>
      </c>
      <c r="C203" s="276">
        <v>10499</v>
      </c>
    </row>
    <row r="204" s="2" customFormat="1" ht="18.75" customHeight="1" spans="1:3">
      <c r="A204" s="270" t="s">
        <v>599</v>
      </c>
      <c r="B204" s="271" t="s">
        <v>71</v>
      </c>
      <c r="C204" s="272">
        <v>3251</v>
      </c>
    </row>
    <row r="205" s="261" customFormat="1" ht="18.75" customHeight="1" spans="1:3">
      <c r="A205" s="270" t="s">
        <v>600</v>
      </c>
      <c r="B205" s="271" t="s">
        <v>601</v>
      </c>
      <c r="C205" s="272">
        <v>530</v>
      </c>
    </row>
    <row r="206" s="2" customFormat="1" ht="18.75" customHeight="1" spans="1:3">
      <c r="A206" s="274" t="s">
        <v>602</v>
      </c>
      <c r="B206" s="275" t="s">
        <v>603</v>
      </c>
      <c r="C206" s="276">
        <v>6</v>
      </c>
    </row>
    <row r="207" s="2" customFormat="1" ht="18.75" customHeight="1" spans="1:3">
      <c r="A207" s="274" t="s">
        <v>604</v>
      </c>
      <c r="B207" s="275" t="s">
        <v>605</v>
      </c>
      <c r="C207" s="276">
        <v>160</v>
      </c>
    </row>
    <row r="208" s="2" customFormat="1" ht="18.75" customHeight="1" spans="1:3">
      <c r="A208" s="274" t="s">
        <v>606</v>
      </c>
      <c r="B208" s="275" t="s">
        <v>607</v>
      </c>
      <c r="C208" s="276">
        <v>180</v>
      </c>
    </row>
    <row r="209" s="261" customFormat="1" ht="18.75" customHeight="1" spans="1:3">
      <c r="A209" s="274" t="s">
        <v>608</v>
      </c>
      <c r="B209" s="275" t="s">
        <v>609</v>
      </c>
      <c r="C209" s="276">
        <v>184</v>
      </c>
    </row>
    <row r="210" s="261" customFormat="1" ht="18.75" customHeight="1" spans="1:3">
      <c r="A210" s="270" t="s">
        <v>610</v>
      </c>
      <c r="B210" s="271" t="s">
        <v>611</v>
      </c>
      <c r="C210" s="272">
        <v>667</v>
      </c>
    </row>
    <row r="211" s="2" customFormat="1" ht="18.75" customHeight="1" spans="1:3">
      <c r="A211" s="274" t="s">
        <v>612</v>
      </c>
      <c r="B211" s="275" t="s">
        <v>613</v>
      </c>
      <c r="C211" s="276">
        <v>434</v>
      </c>
    </row>
    <row r="212" s="2" customFormat="1" ht="18.75" customHeight="1" spans="1:3">
      <c r="A212" s="274" t="s">
        <v>614</v>
      </c>
      <c r="B212" s="275" t="s">
        <v>615</v>
      </c>
      <c r="C212" s="276">
        <v>55</v>
      </c>
    </row>
    <row r="213" s="2" customFormat="1" ht="18.75" customHeight="1" spans="1:3">
      <c r="A213" s="274" t="s">
        <v>616</v>
      </c>
      <c r="B213" s="275" t="s">
        <v>617</v>
      </c>
      <c r="C213" s="276">
        <v>178</v>
      </c>
    </row>
    <row r="214" s="2" customFormat="1" ht="18.75" customHeight="1" spans="1:3">
      <c r="A214" s="270" t="s">
        <v>618</v>
      </c>
      <c r="B214" s="271" t="s">
        <v>619</v>
      </c>
      <c r="C214" s="272">
        <v>798</v>
      </c>
    </row>
    <row r="215" s="261" customFormat="1" ht="18.75" customHeight="1" spans="1:3">
      <c r="A215" s="274" t="s">
        <v>620</v>
      </c>
      <c r="B215" s="275" t="s">
        <v>244</v>
      </c>
      <c r="C215" s="276">
        <v>664</v>
      </c>
    </row>
    <row r="216" s="2" customFormat="1" ht="18.75" customHeight="1" spans="1:3">
      <c r="A216" s="274" t="s">
        <v>621</v>
      </c>
      <c r="B216" s="275" t="s">
        <v>622</v>
      </c>
      <c r="C216" s="276">
        <v>2</v>
      </c>
    </row>
    <row r="217" s="2" customFormat="1" ht="18.75" customHeight="1" spans="1:3">
      <c r="A217" s="274" t="s">
        <v>623</v>
      </c>
      <c r="B217" s="275" t="s">
        <v>624</v>
      </c>
      <c r="C217" s="276">
        <v>132</v>
      </c>
    </row>
    <row r="218" s="2" customFormat="1" ht="18.75" customHeight="1" spans="1:3">
      <c r="A218" s="270" t="s">
        <v>625</v>
      </c>
      <c r="B218" s="271" t="s">
        <v>626</v>
      </c>
      <c r="C218" s="272">
        <v>1030</v>
      </c>
    </row>
    <row r="219" s="261" customFormat="1" ht="18.75" customHeight="1" spans="1:3">
      <c r="A219" s="274" t="s">
        <v>627</v>
      </c>
      <c r="B219" s="275" t="s">
        <v>628</v>
      </c>
      <c r="C219" s="276">
        <v>200</v>
      </c>
    </row>
    <row r="220" s="2" customFormat="1" ht="18.75" customHeight="1" spans="1:3">
      <c r="A220" s="274" t="s">
        <v>629</v>
      </c>
      <c r="B220" s="275" t="s">
        <v>630</v>
      </c>
      <c r="C220" s="276">
        <v>810</v>
      </c>
    </row>
    <row r="221" s="2" customFormat="1" ht="18.75" customHeight="1" spans="1:3">
      <c r="A221" s="274" t="s">
        <v>631</v>
      </c>
      <c r="B221" s="275" t="s">
        <v>632</v>
      </c>
      <c r="C221" s="276">
        <v>20</v>
      </c>
    </row>
    <row r="222" s="2" customFormat="1" ht="18.75" customHeight="1" spans="1:3">
      <c r="A222" s="270" t="s">
        <v>633</v>
      </c>
      <c r="B222" s="271" t="s">
        <v>634</v>
      </c>
      <c r="C222" s="272">
        <v>140</v>
      </c>
    </row>
    <row r="223" s="261" customFormat="1" ht="18.75" customHeight="1" spans="1:3">
      <c r="A223" s="274" t="s">
        <v>635</v>
      </c>
      <c r="B223" s="275" t="s">
        <v>636</v>
      </c>
      <c r="C223" s="276">
        <v>140</v>
      </c>
    </row>
    <row r="224" s="2" customFormat="1" ht="18.75" customHeight="1" spans="1:3">
      <c r="A224" s="270" t="s">
        <v>637</v>
      </c>
      <c r="B224" s="271" t="s">
        <v>638</v>
      </c>
      <c r="C224" s="272">
        <v>85</v>
      </c>
    </row>
    <row r="225" s="2" customFormat="1" ht="18.75" customHeight="1" spans="1:3">
      <c r="A225" s="274" t="s">
        <v>639</v>
      </c>
      <c r="B225" s="275" t="s">
        <v>640</v>
      </c>
      <c r="C225" s="276">
        <v>85</v>
      </c>
    </row>
    <row r="226" s="2" customFormat="1" ht="18.75" customHeight="1" spans="1:3">
      <c r="A226" s="270" t="s">
        <v>641</v>
      </c>
      <c r="B226" s="271" t="s">
        <v>72</v>
      </c>
      <c r="C226" s="272">
        <v>1181</v>
      </c>
    </row>
    <row r="227" s="261" customFormat="1" ht="18.75" customHeight="1" spans="1:3">
      <c r="A227" s="270" t="s">
        <v>642</v>
      </c>
      <c r="B227" s="271" t="s">
        <v>643</v>
      </c>
      <c r="C227" s="272">
        <v>1181</v>
      </c>
    </row>
    <row r="228" s="2" customFormat="1" ht="18.75" customHeight="1" spans="1:3">
      <c r="A228" s="274" t="s">
        <v>644</v>
      </c>
      <c r="B228" s="275" t="s">
        <v>645</v>
      </c>
      <c r="C228" s="276">
        <v>1181</v>
      </c>
    </row>
    <row r="229" s="261" customFormat="1" ht="18.75" customHeight="1" spans="1:3">
      <c r="A229" s="270" t="s">
        <v>646</v>
      </c>
      <c r="B229" s="271" t="s">
        <v>215</v>
      </c>
      <c r="C229" s="272">
        <v>19000</v>
      </c>
    </row>
    <row r="230" s="2" customFormat="1" ht="18.75" customHeight="1" spans="1:3">
      <c r="A230" s="270" t="s">
        <v>647</v>
      </c>
      <c r="B230" s="271" t="s">
        <v>648</v>
      </c>
      <c r="C230" s="272">
        <v>19000</v>
      </c>
    </row>
    <row r="231" s="261" customFormat="1" ht="18.75" customHeight="1" spans="1:3">
      <c r="A231" s="274" t="s">
        <v>649</v>
      </c>
      <c r="B231" s="275" t="s">
        <v>650</v>
      </c>
      <c r="C231" s="276">
        <v>19000</v>
      </c>
    </row>
    <row r="232" s="261" customFormat="1" ht="18.75" customHeight="1" spans="1:3">
      <c r="A232" s="270" t="s">
        <v>651</v>
      </c>
      <c r="B232" s="271" t="s">
        <v>75</v>
      </c>
      <c r="C232" s="272">
        <v>195</v>
      </c>
    </row>
    <row r="233" s="2" customFormat="1" ht="18.75" customHeight="1" spans="1:3">
      <c r="A233" s="270" t="s">
        <v>652</v>
      </c>
      <c r="B233" s="271" t="s">
        <v>653</v>
      </c>
      <c r="C233" s="272">
        <v>195</v>
      </c>
    </row>
    <row r="234" s="261" customFormat="1" ht="18.75" customHeight="1" spans="1:3">
      <c r="A234" s="274" t="s">
        <v>654</v>
      </c>
      <c r="B234" s="275" t="s">
        <v>655</v>
      </c>
      <c r="C234" s="276">
        <v>195</v>
      </c>
    </row>
    <row r="235" s="261" customFormat="1" ht="18.75" customHeight="1" spans="1:3">
      <c r="A235" s="270" t="s">
        <v>656</v>
      </c>
      <c r="B235" s="271" t="s">
        <v>216</v>
      </c>
      <c r="C235" s="272">
        <v>192</v>
      </c>
    </row>
    <row r="236" s="2" customFormat="1" ht="18.75" customHeight="1" spans="1:3">
      <c r="A236" s="270" t="s">
        <v>657</v>
      </c>
      <c r="B236" s="271" t="s">
        <v>658</v>
      </c>
      <c r="C236" s="272">
        <v>97</v>
      </c>
    </row>
    <row r="237" s="261" customFormat="1" ht="18.75" customHeight="1" spans="1:3">
      <c r="A237" s="274" t="s">
        <v>659</v>
      </c>
      <c r="B237" s="275" t="s">
        <v>244</v>
      </c>
      <c r="C237" s="276">
        <v>97</v>
      </c>
    </row>
    <row r="238" s="261" customFormat="1" ht="18.75" customHeight="1" spans="1:3">
      <c r="A238" s="270" t="s">
        <v>660</v>
      </c>
      <c r="B238" s="271" t="s">
        <v>661</v>
      </c>
      <c r="C238" s="272">
        <v>95</v>
      </c>
    </row>
    <row r="239" s="2" customFormat="1" ht="18.75" customHeight="1" spans="1:3">
      <c r="A239" s="274" t="s">
        <v>662</v>
      </c>
      <c r="B239" s="275" t="s">
        <v>244</v>
      </c>
      <c r="C239" s="276">
        <v>25</v>
      </c>
    </row>
    <row r="240" s="261" customFormat="1" ht="18.75" customHeight="1" spans="1:3">
      <c r="A240" s="274" t="s">
        <v>663</v>
      </c>
      <c r="B240" s="275" t="s">
        <v>664</v>
      </c>
      <c r="C240" s="276">
        <v>5</v>
      </c>
    </row>
    <row r="241" s="261" customFormat="1" ht="18.75" customHeight="1" spans="1:3">
      <c r="A241" s="274" t="s">
        <v>665</v>
      </c>
      <c r="B241" s="275" t="s">
        <v>666</v>
      </c>
      <c r="C241" s="276">
        <v>65</v>
      </c>
    </row>
    <row r="242" s="2" customFormat="1" ht="18.75" customHeight="1" spans="1:3">
      <c r="A242" s="270" t="s">
        <v>667</v>
      </c>
      <c r="B242" s="271" t="s">
        <v>78</v>
      </c>
      <c r="C242" s="272">
        <v>1051</v>
      </c>
    </row>
    <row r="243" s="261" customFormat="1" ht="18.75" customHeight="1" spans="1:3">
      <c r="A243" s="270" t="s">
        <v>668</v>
      </c>
      <c r="B243" s="271" t="s">
        <v>669</v>
      </c>
      <c r="C243" s="272">
        <v>17</v>
      </c>
    </row>
    <row r="244" s="261" customFormat="1" ht="18.75" customHeight="1" spans="1:3">
      <c r="A244" s="274" t="s">
        <v>670</v>
      </c>
      <c r="B244" s="275" t="s">
        <v>671</v>
      </c>
      <c r="C244" s="276">
        <v>17</v>
      </c>
    </row>
    <row r="245" s="2" customFormat="1" ht="18.75" customHeight="1" spans="1:3">
      <c r="A245" s="270" t="s">
        <v>672</v>
      </c>
      <c r="B245" s="271" t="s">
        <v>673</v>
      </c>
      <c r="C245" s="272">
        <v>1035</v>
      </c>
    </row>
    <row r="246" s="261" customFormat="1" ht="18.75" customHeight="1" spans="1:3">
      <c r="A246" s="274" t="s">
        <v>674</v>
      </c>
      <c r="B246" s="275" t="s">
        <v>675</v>
      </c>
      <c r="C246" s="276">
        <v>1035</v>
      </c>
    </row>
    <row r="247" s="2" customFormat="1" ht="18.75" customHeight="1" spans="1:3">
      <c r="A247" s="270" t="s">
        <v>676</v>
      </c>
      <c r="B247" s="271" t="s">
        <v>80</v>
      </c>
      <c r="C247" s="272">
        <v>1455</v>
      </c>
    </row>
    <row r="248" s="2" customFormat="1" ht="18.75" customHeight="1" spans="1:3">
      <c r="A248" s="270" t="s">
        <v>677</v>
      </c>
      <c r="B248" s="271" t="s">
        <v>678</v>
      </c>
      <c r="C248" s="272">
        <v>301</v>
      </c>
    </row>
    <row r="249" s="2" customFormat="1" ht="18.75" customHeight="1" spans="1:3">
      <c r="A249" s="274" t="s">
        <v>679</v>
      </c>
      <c r="B249" s="275" t="s">
        <v>680</v>
      </c>
      <c r="C249" s="276">
        <v>30</v>
      </c>
    </row>
    <row r="250" s="261" customFormat="1" ht="18.75" customHeight="1" spans="1:3">
      <c r="A250" s="274" t="s">
        <v>681</v>
      </c>
      <c r="B250" s="275" t="s">
        <v>682</v>
      </c>
      <c r="C250" s="276">
        <v>200</v>
      </c>
    </row>
    <row r="251" s="261" customFormat="1" ht="18.75" customHeight="1" spans="1:3">
      <c r="A251" s="274" t="s">
        <v>683</v>
      </c>
      <c r="B251" s="275" t="s">
        <v>684</v>
      </c>
      <c r="C251" s="276">
        <v>12</v>
      </c>
    </row>
    <row r="252" s="2" customFormat="1" ht="18.75" customHeight="1" spans="1:3">
      <c r="A252" s="274" t="s">
        <v>685</v>
      </c>
      <c r="B252" s="275" t="s">
        <v>686</v>
      </c>
      <c r="C252" s="276">
        <v>59</v>
      </c>
    </row>
    <row r="253" s="261" customFormat="1" ht="18.75" customHeight="1" spans="1:3">
      <c r="A253" s="270" t="s">
        <v>687</v>
      </c>
      <c r="B253" s="271" t="s">
        <v>688</v>
      </c>
      <c r="C253" s="272">
        <v>962</v>
      </c>
    </row>
    <row r="254" s="2" customFormat="1" ht="18.75" customHeight="1" spans="1:3">
      <c r="A254" s="274" t="s">
        <v>689</v>
      </c>
      <c r="B254" s="275" t="s">
        <v>690</v>
      </c>
      <c r="C254" s="276">
        <v>962</v>
      </c>
    </row>
    <row r="255" s="261" customFormat="1" ht="18.75" customHeight="1" spans="1:3">
      <c r="A255" s="270" t="s">
        <v>691</v>
      </c>
      <c r="B255" s="271" t="s">
        <v>692</v>
      </c>
      <c r="C255" s="272">
        <v>5</v>
      </c>
    </row>
    <row r="256" s="261" customFormat="1" ht="18.75" customHeight="1" spans="1:3">
      <c r="A256" s="274" t="s">
        <v>693</v>
      </c>
      <c r="B256" s="275" t="s">
        <v>694</v>
      </c>
      <c r="C256" s="276">
        <v>5</v>
      </c>
    </row>
    <row r="257" s="2" customFormat="1" ht="18.75" customHeight="1" spans="1:3">
      <c r="A257" s="270" t="s">
        <v>695</v>
      </c>
      <c r="B257" s="271" t="s">
        <v>696</v>
      </c>
      <c r="C257" s="272">
        <v>187</v>
      </c>
    </row>
    <row r="258" s="2" customFormat="1" ht="18.75" customHeight="1" spans="1:3">
      <c r="A258" s="274" t="s">
        <v>697</v>
      </c>
      <c r="B258" s="275" t="s">
        <v>698</v>
      </c>
      <c r="C258" s="276">
        <v>187</v>
      </c>
    </row>
    <row r="259" s="2" customFormat="1" ht="18.75" customHeight="1" spans="1:3">
      <c r="A259" s="270" t="s">
        <v>699</v>
      </c>
      <c r="B259" s="271" t="s">
        <v>217</v>
      </c>
      <c r="C259" s="272">
        <v>2000</v>
      </c>
    </row>
    <row r="260" s="2" customFormat="1" ht="18.75" customHeight="1" spans="1:3">
      <c r="A260" s="270" t="s">
        <v>700</v>
      </c>
      <c r="B260" s="271" t="s">
        <v>701</v>
      </c>
      <c r="C260" s="272">
        <v>2000</v>
      </c>
    </row>
    <row r="261" s="261" customFormat="1" ht="18.75" customHeight="1" spans="1:3">
      <c r="A261" s="274" t="s">
        <v>702</v>
      </c>
      <c r="B261" s="275" t="s">
        <v>703</v>
      </c>
      <c r="C261" s="276">
        <v>2000</v>
      </c>
    </row>
    <row r="262" s="2" customFormat="1" ht="18.75" customHeight="1" spans="1:3">
      <c r="A262" s="270" t="s">
        <v>704</v>
      </c>
      <c r="B262" s="271" t="s">
        <v>82</v>
      </c>
      <c r="C262" s="272">
        <v>2000</v>
      </c>
    </row>
    <row r="263" s="261" customFormat="1" ht="18.75" customHeight="1" spans="1:3">
      <c r="A263" s="270" t="s">
        <v>705</v>
      </c>
      <c r="B263" s="271" t="s">
        <v>706</v>
      </c>
      <c r="C263" s="272">
        <v>2000</v>
      </c>
    </row>
    <row r="264" s="2" customFormat="1" ht="18.75" customHeight="1" spans="1:3">
      <c r="A264" s="274" t="s">
        <v>707</v>
      </c>
      <c r="B264" s="275" t="s">
        <v>708</v>
      </c>
      <c r="C264" s="276">
        <v>2000</v>
      </c>
    </row>
    <row r="265" s="261" customFormat="1" ht="18.75" customHeight="1" spans="1:3">
      <c r="A265" s="270" t="s">
        <v>709</v>
      </c>
      <c r="B265" s="271" t="s">
        <v>710</v>
      </c>
      <c r="C265" s="272">
        <v>6000</v>
      </c>
    </row>
    <row r="266" s="2" customFormat="1" ht="18.75" customHeight="1" spans="1:3">
      <c r="A266" s="270" t="s">
        <v>711</v>
      </c>
      <c r="B266" s="271" t="s">
        <v>712</v>
      </c>
      <c r="C266" s="272">
        <v>6000</v>
      </c>
    </row>
    <row r="267" s="261" customFormat="1" ht="18.75" customHeight="1" spans="1:3">
      <c r="A267" s="274" t="s">
        <v>713</v>
      </c>
      <c r="B267" s="275" t="s">
        <v>714</v>
      </c>
      <c r="C267" s="276">
        <v>6000</v>
      </c>
    </row>
    <row r="268" s="261" customFormat="1" ht="18.75" customHeight="1" spans="1:3">
      <c r="A268" s="274"/>
      <c r="B268" s="275"/>
      <c r="C268" s="276"/>
    </row>
    <row r="269" s="261" customFormat="1" ht="18.75" customHeight="1" spans="1:3">
      <c r="A269" s="274"/>
      <c r="B269" s="275"/>
      <c r="C269" s="276"/>
    </row>
    <row r="270" s="261" customFormat="1" ht="18.75" customHeight="1" spans="1:3">
      <c r="A270" s="274"/>
      <c r="B270" s="275"/>
      <c r="C270" s="276"/>
    </row>
    <row r="271" s="261" customFormat="1" ht="18.75" customHeight="1" spans="1:3">
      <c r="A271" s="274"/>
      <c r="B271" s="275"/>
      <c r="C271" s="276"/>
    </row>
    <row r="272" s="261" customFormat="1" ht="18.75" customHeight="1" spans="1:3">
      <c r="A272" s="274"/>
      <c r="B272" s="275"/>
      <c r="C272" s="276"/>
    </row>
    <row r="273" s="261" customFormat="1" ht="18.75" customHeight="1" spans="1:3">
      <c r="A273" s="274"/>
      <c r="B273" s="275"/>
      <c r="C273" s="276"/>
    </row>
    <row r="274" s="261" customFormat="1" ht="18.75" customHeight="1" spans="1:3">
      <c r="A274" s="274"/>
      <c r="B274" s="275"/>
      <c r="C274" s="276"/>
    </row>
    <row r="275" ht="18.75" customHeight="1" spans="1:3">
      <c r="A275" s="277"/>
      <c r="B275" s="278" t="s">
        <v>83</v>
      </c>
      <c r="C275" s="279">
        <v>120647</v>
      </c>
    </row>
    <row r="277" spans="2:3">
      <c r="B277" s="3"/>
      <c r="C277" s="280"/>
    </row>
    <row r="278" spans="2:3">
      <c r="B278" s="3"/>
      <c r="C278" s="280"/>
    </row>
    <row r="279" spans="2:3">
      <c r="B279" s="3"/>
      <c r="C279" s="280"/>
    </row>
    <row r="280" spans="2:3">
      <c r="B280" s="3"/>
      <c r="C280" s="280"/>
    </row>
    <row r="281" spans="2:3">
      <c r="B281" s="3"/>
      <c r="C281" s="280"/>
    </row>
    <row r="282" spans="2:3">
      <c r="B282" s="3"/>
      <c r="C282" s="280"/>
    </row>
    <row r="283" spans="2:3">
      <c r="B283" s="3"/>
      <c r="C283" s="280"/>
    </row>
    <row r="284" spans="2:3">
      <c r="B284" s="3"/>
      <c r="C284" s="280"/>
    </row>
    <row r="285" spans="2:3">
      <c r="B285" s="3"/>
      <c r="C285" s="280"/>
    </row>
    <row r="286" spans="2:3">
      <c r="B286" s="3"/>
      <c r="C286" s="280"/>
    </row>
    <row r="287" spans="2:3">
      <c r="B287" s="3"/>
      <c r="C287" s="280"/>
    </row>
    <row r="288" spans="2:3">
      <c r="B288" s="3"/>
      <c r="C288" s="280"/>
    </row>
    <row r="289" spans="2:3">
      <c r="B289" s="3"/>
      <c r="C289" s="280"/>
    </row>
    <row r="290" spans="2:3">
      <c r="B290" s="3"/>
      <c r="C290" s="280"/>
    </row>
    <row r="291" spans="2:3">
      <c r="B291" s="3"/>
      <c r="C291" s="280"/>
    </row>
    <row r="292" spans="2:3">
      <c r="B292" s="3"/>
      <c r="C292" s="280"/>
    </row>
    <row r="293" spans="2:3">
      <c r="B293" s="3"/>
      <c r="C293" s="280"/>
    </row>
    <row r="294" spans="2:3">
      <c r="B294" s="3"/>
      <c r="C294" s="280"/>
    </row>
    <row r="295" spans="2:3">
      <c r="B295" s="3"/>
      <c r="C295" s="280"/>
    </row>
    <row r="296" spans="2:3">
      <c r="B296" s="3"/>
      <c r="C296" s="280"/>
    </row>
    <row r="297" spans="2:3">
      <c r="B297" s="3"/>
      <c r="C297" s="280"/>
    </row>
    <row r="298" spans="2:3">
      <c r="B298" s="3"/>
      <c r="C298" s="280"/>
    </row>
    <row r="299" spans="2:3">
      <c r="B299" s="3"/>
      <c r="C299" s="280"/>
    </row>
    <row r="300" spans="2:3">
      <c r="B300" s="3"/>
      <c r="C300" s="280"/>
    </row>
    <row r="301" spans="2:3">
      <c r="B301" s="3"/>
      <c r="C301" s="280"/>
    </row>
    <row r="302" spans="2:3">
      <c r="B302" s="3"/>
      <c r="C302" s="280"/>
    </row>
    <row r="303" spans="2:3">
      <c r="B303" s="3"/>
      <c r="C303" s="280"/>
    </row>
    <row r="304" spans="2:3">
      <c r="B304" s="3"/>
      <c r="C304" s="280"/>
    </row>
    <row r="305" spans="2:3">
      <c r="B305" s="3"/>
      <c r="C305" s="280"/>
    </row>
    <row r="306" spans="2:3">
      <c r="B306" s="3"/>
      <c r="C306" s="280"/>
    </row>
    <row r="307" spans="2:3">
      <c r="B307" s="3"/>
      <c r="C307" s="280"/>
    </row>
    <row r="308" spans="2:3">
      <c r="B308" s="3"/>
      <c r="C308" s="280"/>
    </row>
    <row r="309" spans="2:3">
      <c r="B309" s="3"/>
      <c r="C309" s="280"/>
    </row>
    <row r="310" spans="2:3">
      <c r="B310" s="3"/>
      <c r="C310" s="280"/>
    </row>
    <row r="311" spans="2:3">
      <c r="B311" s="3"/>
      <c r="C311" s="280"/>
    </row>
    <row r="312" spans="2:3">
      <c r="B312" s="3"/>
      <c r="C312" s="280"/>
    </row>
    <row r="313" spans="2:3">
      <c r="B313" s="3"/>
      <c r="C313" s="280"/>
    </row>
    <row r="314" spans="2:3">
      <c r="B314" s="3"/>
      <c r="C314" s="280"/>
    </row>
    <row r="315" spans="2:3">
      <c r="B315" s="3"/>
      <c r="C315" s="280"/>
    </row>
    <row r="316" spans="2:3">
      <c r="B316" s="3"/>
      <c r="C316" s="280"/>
    </row>
    <row r="317" spans="2:3">
      <c r="B317" s="3"/>
      <c r="C317" s="280"/>
    </row>
    <row r="318" spans="2:3">
      <c r="B318" s="3"/>
      <c r="C318" s="280"/>
    </row>
    <row r="319" spans="2:3">
      <c r="B319" s="3"/>
      <c r="C319" s="280"/>
    </row>
    <row r="320" spans="2:3">
      <c r="B320" s="3"/>
      <c r="C320" s="280"/>
    </row>
    <row r="321" spans="2:3">
      <c r="B321" s="3"/>
      <c r="C321" s="280"/>
    </row>
    <row r="322" spans="2:3">
      <c r="B322" s="3"/>
      <c r="C322" s="280"/>
    </row>
    <row r="323" spans="2:3">
      <c r="B323" s="3"/>
      <c r="C323" s="280"/>
    </row>
    <row r="324" spans="2:3">
      <c r="B324" s="3"/>
      <c r="C324" s="280"/>
    </row>
    <row r="325" spans="2:3">
      <c r="B325" s="3"/>
      <c r="C325" s="280"/>
    </row>
    <row r="326" spans="2:3">
      <c r="B326" s="3"/>
      <c r="C326" s="280"/>
    </row>
    <row r="327" spans="2:3">
      <c r="B327" s="3"/>
      <c r="C327" s="280"/>
    </row>
    <row r="328" spans="2:3">
      <c r="B328" s="3"/>
      <c r="C328" s="280"/>
    </row>
    <row r="329" spans="2:3">
      <c r="B329" s="3"/>
      <c r="C329" s="280"/>
    </row>
    <row r="330" spans="2:3">
      <c r="B330" s="3"/>
      <c r="C330" s="280"/>
    </row>
    <row r="331" spans="2:3">
      <c r="B331" s="3"/>
      <c r="C331" s="280"/>
    </row>
    <row r="332" spans="2:3">
      <c r="B332" s="3"/>
      <c r="C332" s="280"/>
    </row>
    <row r="333" spans="2:3">
      <c r="B333" s="3"/>
      <c r="C333" s="280"/>
    </row>
    <row r="334" spans="2:3">
      <c r="B334" s="3"/>
      <c r="C334" s="280"/>
    </row>
    <row r="335" spans="2:3">
      <c r="B335" s="3"/>
      <c r="C335" s="280"/>
    </row>
    <row r="336" spans="2:3">
      <c r="B336" s="3"/>
      <c r="C336" s="280"/>
    </row>
    <row r="337" spans="2:3">
      <c r="B337" s="3"/>
      <c r="C337" s="280"/>
    </row>
    <row r="338" spans="2:3">
      <c r="B338" s="3"/>
      <c r="C338" s="280"/>
    </row>
    <row r="339" spans="2:3">
      <c r="B339" s="3"/>
      <c r="C339" s="280"/>
    </row>
    <row r="340" spans="2:3">
      <c r="B340" s="3"/>
      <c r="C340" s="280"/>
    </row>
    <row r="341" spans="2:3">
      <c r="B341" s="3"/>
      <c r="C341" s="280"/>
    </row>
    <row r="342" spans="2:3">
      <c r="B342" s="3"/>
      <c r="C342" s="280"/>
    </row>
    <row r="343" spans="2:3">
      <c r="B343" s="3"/>
      <c r="C343" s="280"/>
    </row>
    <row r="344" spans="2:3">
      <c r="B344" s="3"/>
      <c r="C344" s="280"/>
    </row>
    <row r="345" spans="2:3">
      <c r="B345" s="3"/>
      <c r="C345" s="280"/>
    </row>
    <row r="346" spans="2:3">
      <c r="B346" s="3"/>
      <c r="C346" s="280"/>
    </row>
    <row r="347" spans="2:3">
      <c r="B347" s="3"/>
      <c r="C347" s="280"/>
    </row>
    <row r="348" spans="2:3">
      <c r="B348" s="3"/>
      <c r="C348" s="280"/>
    </row>
    <row r="349" spans="2:3">
      <c r="B349" s="3"/>
      <c r="C349" s="280"/>
    </row>
    <row r="350" spans="2:3">
      <c r="B350" s="3"/>
      <c r="C350" s="280"/>
    </row>
    <row r="351" spans="2:3">
      <c r="B351" s="3"/>
      <c r="C351" s="280"/>
    </row>
    <row r="352" spans="2:3">
      <c r="B352" s="3"/>
      <c r="C352" s="280"/>
    </row>
    <row r="353" spans="2:3">
      <c r="B353" s="3"/>
      <c r="C353" s="280"/>
    </row>
    <row r="354" spans="2:3">
      <c r="B354" s="3"/>
      <c r="C354" s="280"/>
    </row>
    <row r="355" spans="2:3">
      <c r="B355" s="3"/>
      <c r="C355" s="280"/>
    </row>
    <row r="356" spans="2:3">
      <c r="B356" s="3"/>
      <c r="C356" s="280"/>
    </row>
    <row r="357" spans="2:3">
      <c r="B357" s="3"/>
      <c r="C357" s="280"/>
    </row>
    <row r="358" spans="2:3">
      <c r="B358" s="3"/>
      <c r="C358" s="280"/>
    </row>
    <row r="359" spans="2:3">
      <c r="B359" s="3"/>
      <c r="C359" s="280"/>
    </row>
    <row r="360" spans="2:3">
      <c r="B360" s="3"/>
      <c r="C360" s="280"/>
    </row>
    <row r="361" spans="2:3">
      <c r="B361" s="3"/>
      <c r="C361" s="280"/>
    </row>
    <row r="362" spans="2:3">
      <c r="B362" s="3"/>
      <c r="C362" s="280"/>
    </row>
    <row r="363" spans="2:3">
      <c r="B363" s="3"/>
      <c r="C363" s="280"/>
    </row>
    <row r="364" spans="2:3">
      <c r="B364" s="3"/>
      <c r="C364" s="280"/>
    </row>
    <row r="365" spans="2:3">
      <c r="B365" s="3"/>
      <c r="C365" s="280"/>
    </row>
    <row r="366" spans="2:3">
      <c r="B366" s="3"/>
      <c r="C366" s="280"/>
    </row>
    <row r="367" spans="2:3">
      <c r="B367" s="3"/>
      <c r="C367" s="280"/>
    </row>
    <row r="368" spans="2:3">
      <c r="B368" s="3"/>
      <c r="C368" s="280"/>
    </row>
    <row r="369" spans="2:3">
      <c r="B369" s="3"/>
      <c r="C369" s="280"/>
    </row>
    <row r="370" spans="2:3">
      <c r="B370" s="3"/>
      <c r="C370" s="280"/>
    </row>
    <row r="371" spans="2:3">
      <c r="B371" s="3"/>
      <c r="C371" s="280"/>
    </row>
    <row r="372" spans="2:3">
      <c r="B372" s="3"/>
      <c r="C372" s="280"/>
    </row>
    <row r="373" spans="2:3">
      <c r="B373" s="3"/>
      <c r="C373" s="280"/>
    </row>
    <row r="374" spans="2:3">
      <c r="B374" s="3"/>
      <c r="C374" s="280"/>
    </row>
    <row r="375" spans="2:3">
      <c r="B375" s="3"/>
      <c r="C375" s="280"/>
    </row>
    <row r="376" spans="2:3">
      <c r="B376" s="3"/>
      <c r="C376" s="280"/>
    </row>
    <row r="377" spans="2:3">
      <c r="B377" s="3"/>
      <c r="C377" s="280"/>
    </row>
    <row r="378" spans="2:3">
      <c r="B378" s="3"/>
      <c r="C378" s="280"/>
    </row>
    <row r="379" spans="2:3">
      <c r="B379" s="3"/>
      <c r="C379" s="280"/>
    </row>
    <row r="380" spans="2:3">
      <c r="B380" s="3"/>
      <c r="C380" s="280"/>
    </row>
    <row r="381" spans="2:3">
      <c r="B381" s="3"/>
      <c r="C381" s="280"/>
    </row>
    <row r="382" spans="2:3">
      <c r="B382" s="3"/>
      <c r="C382" s="280"/>
    </row>
    <row r="383" spans="2:3">
      <c r="B383" s="3"/>
      <c r="C383" s="280"/>
    </row>
    <row r="384" spans="2:3">
      <c r="B384" s="3"/>
      <c r="C384" s="280"/>
    </row>
    <row r="385" spans="2:3">
      <c r="B385" s="3"/>
      <c r="C385" s="280"/>
    </row>
    <row r="386" spans="2:3">
      <c r="B386" s="3"/>
      <c r="C386" s="280"/>
    </row>
    <row r="387" spans="2:3">
      <c r="B387" s="3"/>
      <c r="C387" s="280"/>
    </row>
    <row r="388" spans="2:3">
      <c r="B388" s="3"/>
      <c r="C388" s="280"/>
    </row>
    <row r="389" spans="2:3">
      <c r="B389" s="3"/>
      <c r="C389" s="280"/>
    </row>
    <row r="390" spans="2:3">
      <c r="B390" s="3"/>
      <c r="C390" s="280"/>
    </row>
    <row r="391" spans="2:3">
      <c r="B391" s="3"/>
      <c r="C391" s="280"/>
    </row>
    <row r="392" spans="2:3">
      <c r="B392" s="3"/>
      <c r="C392" s="280"/>
    </row>
    <row r="393" spans="2:3">
      <c r="B393" s="3"/>
      <c r="C393" s="280"/>
    </row>
    <row r="394" spans="2:3">
      <c r="B394" s="3"/>
      <c r="C394" s="280"/>
    </row>
    <row r="395" spans="2:3">
      <c r="B395" s="3"/>
      <c r="C395" s="280"/>
    </row>
    <row r="396" spans="2:3">
      <c r="B396" s="3"/>
      <c r="C396" s="280"/>
    </row>
    <row r="397" spans="2:3">
      <c r="B397" s="3"/>
      <c r="C397" s="280"/>
    </row>
    <row r="398" spans="2:3">
      <c r="B398" s="3"/>
      <c r="C398" s="280"/>
    </row>
    <row r="399" spans="2:3">
      <c r="B399" s="3"/>
      <c r="C399" s="280"/>
    </row>
    <row r="400" spans="2:3">
      <c r="B400" s="3"/>
      <c r="C400" s="280"/>
    </row>
    <row r="401" spans="2:3">
      <c r="B401" s="3"/>
      <c r="C401" s="280"/>
    </row>
  </sheetData>
  <mergeCells count="1">
    <mergeCell ref="A1:C1"/>
  </mergeCells>
  <pageMargins left="0.786805555555556" right="0.786805555555556" top="0.786805555555556" bottom="0.786805555555556" header="0.195833333333333" footer="0.313888888888889"/>
  <pageSetup paperSize="9" orientation="portrait" horizontalDpi="600"/>
  <headerFooter/>
  <rowBreaks count="7" manualBreakCount="7">
    <brk id="37" max="16383" man="1"/>
    <brk id="71" max="16383" man="1"/>
    <brk id="105" max="16383" man="1"/>
    <brk id="139" max="16383" man="1"/>
    <brk id="173" max="16383" man="1"/>
    <brk id="207" max="16383" man="1"/>
    <brk id="24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I29" sqref="I29"/>
    </sheetView>
  </sheetViews>
  <sheetFormatPr defaultColWidth="9" defaultRowHeight="15.6" outlineLevelCol="2"/>
  <cols>
    <col min="1" max="1" width="15.7" style="38" customWidth="1"/>
    <col min="2" max="3" width="31.2" customWidth="1"/>
  </cols>
  <sheetData>
    <row r="1" s="244" customFormat="1" ht="30" customHeight="1" spans="1:3">
      <c r="A1" s="246" t="s">
        <v>715</v>
      </c>
      <c r="B1" s="246"/>
      <c r="C1" s="246"/>
    </row>
    <row r="2" s="226" customFormat="1" ht="19.5" customHeight="1" spans="1:3">
      <c r="A2" s="247"/>
      <c r="B2" s="248"/>
      <c r="C2" s="69" t="s">
        <v>1</v>
      </c>
    </row>
    <row r="3" s="226" customFormat="1" ht="30" customHeight="1" spans="1:3">
      <c r="A3" s="42" t="s">
        <v>716</v>
      </c>
      <c r="B3" s="43" t="s">
        <v>717</v>
      </c>
      <c r="C3" s="145" t="s">
        <v>209</v>
      </c>
    </row>
    <row r="4" s="226" customFormat="1" ht="26.25" customHeight="1" spans="1:3">
      <c r="A4" s="249">
        <v>501</v>
      </c>
      <c r="B4" s="250" t="s">
        <v>718</v>
      </c>
      <c r="C4" s="251">
        <f>SUM(C5:C8)</f>
        <v>9066</v>
      </c>
    </row>
    <row r="5" s="226" customFormat="1" ht="26.25" customHeight="1" spans="1:3">
      <c r="A5" s="46">
        <v>50101</v>
      </c>
      <c r="B5" s="47" t="s">
        <v>719</v>
      </c>
      <c r="C5" s="252">
        <v>6072</v>
      </c>
    </row>
    <row r="6" s="226" customFormat="1" ht="26.25" customHeight="1" spans="1:3">
      <c r="A6" s="46">
        <v>50102</v>
      </c>
      <c r="B6" s="47" t="s">
        <v>720</v>
      </c>
      <c r="C6" s="252">
        <v>2091</v>
      </c>
    </row>
    <row r="7" s="226" customFormat="1" ht="26.25" customHeight="1" spans="1:3">
      <c r="A7" s="46">
        <v>50103</v>
      </c>
      <c r="B7" s="47" t="s">
        <v>721</v>
      </c>
      <c r="C7" s="252">
        <v>729</v>
      </c>
    </row>
    <row r="8" s="226" customFormat="1" ht="26.25" customHeight="1" spans="1:3">
      <c r="A8" s="46">
        <v>50199</v>
      </c>
      <c r="B8" s="47" t="s">
        <v>722</v>
      </c>
      <c r="C8" s="252">
        <v>174</v>
      </c>
    </row>
    <row r="9" s="226" customFormat="1" ht="26.25" customHeight="1" spans="1:3">
      <c r="A9" s="249">
        <v>502</v>
      </c>
      <c r="B9" s="250" t="s">
        <v>723</v>
      </c>
      <c r="C9" s="251">
        <f>SUM(C10:C18)</f>
        <v>1435</v>
      </c>
    </row>
    <row r="10" s="226" customFormat="1" ht="26.25" customHeight="1" spans="1:3">
      <c r="A10" s="46">
        <v>50201</v>
      </c>
      <c r="B10" s="47" t="s">
        <v>724</v>
      </c>
      <c r="C10" s="252">
        <v>1041</v>
      </c>
    </row>
    <row r="11" s="226" customFormat="1" ht="26.25" customHeight="1" spans="1:3">
      <c r="A11" s="46">
        <v>50202</v>
      </c>
      <c r="B11" s="47" t="s">
        <v>725</v>
      </c>
      <c r="C11" s="252">
        <v>9</v>
      </c>
    </row>
    <row r="12" s="226" customFormat="1" ht="26.25" customHeight="1" spans="1:3">
      <c r="A12" s="46">
        <v>50203</v>
      </c>
      <c r="B12" s="47" t="s">
        <v>726</v>
      </c>
      <c r="C12" s="252">
        <v>9</v>
      </c>
    </row>
    <row r="13" s="226" customFormat="1" ht="26.25" customHeight="1" spans="1:3">
      <c r="A13" s="46">
        <v>50205</v>
      </c>
      <c r="B13" s="47" t="s">
        <v>727</v>
      </c>
      <c r="C13" s="252">
        <v>9</v>
      </c>
    </row>
    <row r="14" s="226" customFormat="1" ht="26.25" customHeight="1" spans="1:3">
      <c r="A14" s="46">
        <v>50206</v>
      </c>
      <c r="B14" s="47" t="s">
        <v>728</v>
      </c>
      <c r="C14" s="252">
        <v>42</v>
      </c>
    </row>
    <row r="15" s="226" customFormat="1" ht="26.25" customHeight="1" spans="1:3">
      <c r="A15" s="46">
        <v>50207</v>
      </c>
      <c r="B15" s="47" t="s">
        <v>729</v>
      </c>
      <c r="C15" s="252">
        <v>1</v>
      </c>
    </row>
    <row r="16" s="226" customFormat="1" ht="26.25" customHeight="1" spans="1:3">
      <c r="A16" s="46">
        <v>50208</v>
      </c>
      <c r="B16" s="47" t="s">
        <v>730</v>
      </c>
      <c r="C16" s="252">
        <v>180</v>
      </c>
    </row>
    <row r="17" s="226" customFormat="1" ht="26.25" customHeight="1" spans="1:3">
      <c r="A17" s="46">
        <v>50209</v>
      </c>
      <c r="B17" s="47" t="s">
        <v>731</v>
      </c>
      <c r="C17" s="252">
        <v>9</v>
      </c>
    </row>
    <row r="18" s="226" customFormat="1" ht="26.25" customHeight="1" spans="1:3">
      <c r="A18" s="46">
        <v>50299</v>
      </c>
      <c r="B18" s="47" t="s">
        <v>732</v>
      </c>
      <c r="C18" s="252">
        <v>135</v>
      </c>
    </row>
    <row r="19" s="226" customFormat="1" ht="26.25" customHeight="1" spans="1:3">
      <c r="A19" s="249">
        <v>509</v>
      </c>
      <c r="B19" s="250" t="s">
        <v>733</v>
      </c>
      <c r="C19" s="251">
        <f>SUM(C20:C20)</f>
        <v>22</v>
      </c>
    </row>
    <row r="20" s="226" customFormat="1" ht="26.25" customHeight="1" spans="1:3">
      <c r="A20" s="46">
        <v>50999</v>
      </c>
      <c r="B20" s="47" t="s">
        <v>734</v>
      </c>
      <c r="C20" s="252">
        <v>22</v>
      </c>
    </row>
    <row r="21" s="245" customFormat="1" ht="26.25" customHeight="1" spans="1:3">
      <c r="A21" s="253">
        <v>505</v>
      </c>
      <c r="B21" s="254" t="s">
        <v>735</v>
      </c>
      <c r="C21" s="255">
        <f>SUM(C22:C23)</f>
        <v>2140</v>
      </c>
    </row>
    <row r="22" s="226" customFormat="1" ht="26.25" customHeight="1" spans="1:3">
      <c r="A22" s="256">
        <v>50501</v>
      </c>
      <c r="B22" s="257" t="s">
        <v>736</v>
      </c>
      <c r="C22" s="258">
        <v>1920</v>
      </c>
    </row>
    <row r="23" s="226" customFormat="1" ht="26.25" customHeight="1" spans="1:3">
      <c r="A23" s="256">
        <v>50502</v>
      </c>
      <c r="B23" s="257" t="s">
        <v>737</v>
      </c>
      <c r="C23" s="258">
        <v>220</v>
      </c>
    </row>
    <row r="24" s="226" customFormat="1" ht="26.25" customHeight="1" spans="1:3">
      <c r="A24" s="256"/>
      <c r="B24" s="257"/>
      <c r="C24" s="258"/>
    </row>
    <row r="25" s="226" customFormat="1" ht="26.25" customHeight="1" spans="1:3">
      <c r="A25" s="256"/>
      <c r="B25" s="257"/>
      <c r="C25" s="258"/>
    </row>
    <row r="26" s="226" customFormat="1" ht="26.25" customHeight="1" spans="1:3">
      <c r="A26" s="256"/>
      <c r="B26" s="257"/>
      <c r="C26" s="258"/>
    </row>
    <row r="27" s="226" customFormat="1" ht="26.25" customHeight="1" spans="1:3">
      <c r="A27" s="52" t="s">
        <v>738</v>
      </c>
      <c r="B27" s="259"/>
      <c r="C27" s="260">
        <f>C4+C9+C19+C21</f>
        <v>12663</v>
      </c>
    </row>
  </sheetData>
  <mergeCells count="1">
    <mergeCell ref="A1:C1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29" sqref="C29"/>
    </sheetView>
  </sheetViews>
  <sheetFormatPr defaultColWidth="8.8" defaultRowHeight="15.6" outlineLevelCol="2"/>
  <cols>
    <col min="1" max="1" width="41.3" customWidth="1"/>
    <col min="2" max="2" width="21.5" customWidth="1"/>
    <col min="3" max="3" width="16.6" customWidth="1"/>
  </cols>
  <sheetData>
    <row r="1" ht="30" customHeight="1" spans="1:3">
      <c r="A1" s="224" t="s">
        <v>739</v>
      </c>
      <c r="B1" s="224"/>
      <c r="C1" s="224"/>
    </row>
    <row r="2" ht="20.1" customHeight="1" spans="1:3">
      <c r="A2" s="225"/>
      <c r="B2" s="226"/>
      <c r="C2" s="227" t="s">
        <v>1</v>
      </c>
    </row>
    <row r="3" ht="30" customHeight="1" spans="1:3">
      <c r="A3" s="228" t="s">
        <v>740</v>
      </c>
      <c r="B3" s="229" t="s">
        <v>741</v>
      </c>
      <c r="C3" s="230" t="s">
        <v>742</v>
      </c>
    </row>
    <row r="4" ht="28.6" customHeight="1" spans="1:3">
      <c r="A4" s="231" t="s">
        <v>743</v>
      </c>
      <c r="B4" s="232"/>
      <c r="C4" s="233"/>
    </row>
    <row r="5" ht="28.6" customHeight="1" spans="1:3">
      <c r="A5" s="234" t="s">
        <v>744</v>
      </c>
      <c r="B5" s="235"/>
      <c r="C5" s="236"/>
    </row>
    <row r="6" ht="28.6" customHeight="1" spans="1:3">
      <c r="A6" s="234" t="s">
        <v>745</v>
      </c>
      <c r="B6" s="235"/>
      <c r="C6" s="236"/>
    </row>
    <row r="7" ht="28.6" customHeight="1" spans="1:3">
      <c r="A7" s="234" t="s">
        <v>746</v>
      </c>
      <c r="B7" s="235"/>
      <c r="C7" s="236"/>
    </row>
    <row r="8" ht="28.6" customHeight="1" spans="1:3">
      <c r="A8" s="234" t="s">
        <v>747</v>
      </c>
      <c r="B8" s="235"/>
      <c r="C8" s="236"/>
    </row>
    <row r="9" ht="28.6" customHeight="1" spans="1:3">
      <c r="A9" s="234" t="s">
        <v>748</v>
      </c>
      <c r="B9" s="235"/>
      <c r="C9" s="236"/>
    </row>
    <row r="10" ht="28.6" customHeight="1" spans="1:3">
      <c r="A10" s="234" t="s">
        <v>749</v>
      </c>
      <c r="B10" s="235"/>
      <c r="C10" s="236"/>
    </row>
    <row r="11" ht="28.6" customHeight="1" spans="1:3">
      <c r="A11" s="234" t="s">
        <v>750</v>
      </c>
      <c r="B11" s="235"/>
      <c r="C11" s="236"/>
    </row>
    <row r="12" ht="28.6" customHeight="1" spans="1:3">
      <c r="A12" s="234" t="s">
        <v>751</v>
      </c>
      <c r="B12" s="235"/>
      <c r="C12" s="236"/>
    </row>
    <row r="13" ht="28.6" customHeight="1" spans="1:3">
      <c r="A13" s="234" t="s">
        <v>752</v>
      </c>
      <c r="B13" s="235"/>
      <c r="C13" s="236"/>
    </row>
    <row r="14" ht="28.6" customHeight="1" spans="1:3">
      <c r="A14" s="234" t="s">
        <v>753</v>
      </c>
      <c r="B14" s="235"/>
      <c r="C14" s="236"/>
    </row>
    <row r="15" ht="28.6" customHeight="1" spans="1:3">
      <c r="A15" s="234" t="s">
        <v>754</v>
      </c>
      <c r="B15" s="235"/>
      <c r="C15" s="236"/>
    </row>
    <row r="16" ht="28.6" customHeight="1" spans="1:3">
      <c r="A16" s="234" t="s">
        <v>755</v>
      </c>
      <c r="B16" s="235"/>
      <c r="C16" s="236"/>
    </row>
    <row r="17" ht="28.6" customHeight="1" spans="1:3">
      <c r="A17" s="234" t="s">
        <v>756</v>
      </c>
      <c r="B17" s="235"/>
      <c r="C17" s="236"/>
    </row>
    <row r="18" ht="28.6" customHeight="1" spans="1:3">
      <c r="A18" s="234" t="s">
        <v>757</v>
      </c>
      <c r="B18" s="235"/>
      <c r="C18" s="236"/>
    </row>
    <row r="19" ht="28.6" customHeight="1" spans="1:3">
      <c r="A19" s="234" t="s">
        <v>758</v>
      </c>
      <c r="B19" s="235"/>
      <c r="C19" s="236"/>
    </row>
    <row r="20" ht="28.6" customHeight="1" spans="1:3">
      <c r="A20" s="234" t="s">
        <v>759</v>
      </c>
      <c r="B20" s="235"/>
      <c r="C20" s="236"/>
    </row>
    <row r="21" ht="28.6" customHeight="1" spans="1:3">
      <c r="A21" s="234" t="s">
        <v>760</v>
      </c>
      <c r="B21" s="235"/>
      <c r="C21" s="236"/>
    </row>
    <row r="22" ht="28.6" customHeight="1" spans="1:3">
      <c r="A22" s="234" t="s">
        <v>761</v>
      </c>
      <c r="B22" s="235"/>
      <c r="C22" s="236"/>
    </row>
    <row r="23" ht="28.6" customHeight="1" spans="1:3">
      <c r="A23" s="234" t="s">
        <v>762</v>
      </c>
      <c r="B23" s="235"/>
      <c r="C23" s="236"/>
    </row>
    <row r="24" ht="28.6" customHeight="1" spans="1:3">
      <c r="A24" s="237" t="s">
        <v>763</v>
      </c>
      <c r="B24" s="238"/>
      <c r="C24" s="239"/>
    </row>
    <row r="25" ht="28.6" customHeight="1" spans="1:3">
      <c r="A25" s="240" t="s">
        <v>764</v>
      </c>
      <c r="B25" s="241"/>
      <c r="C25" s="242"/>
    </row>
    <row r="26" ht="19" customHeight="1" spans="1:3">
      <c r="A26" s="243" t="s">
        <v>765</v>
      </c>
      <c r="B26" s="243"/>
      <c r="C26" s="243"/>
    </row>
  </sheetData>
  <mergeCells count="2">
    <mergeCell ref="A1:C1"/>
    <mergeCell ref="A26:C26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O85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H25" sqref="H25"/>
    </sheetView>
  </sheetViews>
  <sheetFormatPr defaultColWidth="9" defaultRowHeight="15.6"/>
  <cols>
    <col min="1" max="1" width="30.875" style="212" customWidth="1"/>
    <col min="2" max="4" width="15.75" style="212" customWidth="1"/>
    <col min="5" max="5" width="9" style="212" hidden="1" customWidth="1"/>
    <col min="6" max="6" width="9" style="212"/>
    <col min="7" max="7" width="9" style="212" hidden="1" customWidth="1"/>
    <col min="8" max="15" width="9" style="212"/>
    <col min="16" max="16384" width="9" style="213"/>
  </cols>
  <sheetData>
    <row r="1" s="1" customFormat="1" ht="30" customHeight="1" spans="1:15">
      <c r="A1" s="139" t="s">
        <v>766</v>
      </c>
      <c r="B1" s="139"/>
      <c r="C1" s="139"/>
      <c r="D1" s="13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20.1" customHeight="1" spans="1:15">
      <c r="A2" s="159"/>
      <c r="B2" s="159"/>
      <c r="C2" s="159"/>
      <c r="D2" s="69" t="s">
        <v>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2" customFormat="1" ht="30" customHeight="1" spans="1:15">
      <c r="A3" s="214" t="s">
        <v>2</v>
      </c>
      <c r="B3" s="195" t="s">
        <v>208</v>
      </c>
      <c r="C3" s="195" t="s">
        <v>209</v>
      </c>
      <c r="D3" s="215" t="s">
        <v>210</v>
      </c>
      <c r="E3" s="14"/>
      <c r="F3" s="14"/>
      <c r="G3" s="14">
        <v>164951</v>
      </c>
      <c r="H3" s="14"/>
      <c r="I3" s="14"/>
      <c r="J3" s="14"/>
      <c r="K3" s="14"/>
      <c r="L3" s="14"/>
      <c r="M3" s="14"/>
      <c r="N3" s="14"/>
      <c r="O3" s="14"/>
    </row>
    <row r="4" s="2" customFormat="1" ht="30" customHeight="1" spans="1:15">
      <c r="A4" s="216" t="s">
        <v>128</v>
      </c>
      <c r="B4" s="198"/>
      <c r="C4" s="198"/>
      <c r="D4" s="200"/>
      <c r="E4" s="217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="2" customFormat="1" ht="30" customHeight="1" spans="1:15">
      <c r="A5" s="216" t="s">
        <v>129</v>
      </c>
      <c r="B5" s="197"/>
      <c r="C5" s="198"/>
      <c r="D5" s="200"/>
      <c r="E5" s="217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="2" customFormat="1" ht="30" customHeight="1" spans="1:15">
      <c r="A6" s="216" t="s">
        <v>130</v>
      </c>
      <c r="B6" s="197"/>
      <c r="C6" s="198"/>
      <c r="D6" s="200"/>
      <c r="E6" s="217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2" customFormat="1" ht="30" customHeight="1" spans="1:15">
      <c r="A7" s="216" t="s">
        <v>131</v>
      </c>
      <c r="B7" s="197"/>
      <c r="C7" s="218"/>
      <c r="D7" s="199"/>
      <c r="E7" s="217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2" customFormat="1" ht="30" customHeight="1" spans="1:15">
      <c r="A8" s="216" t="s">
        <v>132</v>
      </c>
      <c r="B8" s="197"/>
      <c r="C8" s="218"/>
      <c r="D8" s="199"/>
      <c r="E8" s="217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="2" customFormat="1" ht="30" customHeight="1" spans="1:15">
      <c r="A9" s="216" t="s">
        <v>133</v>
      </c>
      <c r="B9" s="197">
        <v>651</v>
      </c>
      <c r="C9" s="197"/>
      <c r="D9" s="199"/>
      <c r="E9" s="217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="2" customFormat="1" ht="30" customHeight="1" spans="1:15">
      <c r="A10" s="216"/>
      <c r="B10" s="197"/>
      <c r="C10" s="197"/>
      <c r="D10" s="199"/>
      <c r="E10" s="219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="2" customFormat="1" ht="30" customHeight="1" spans="1:15">
      <c r="A11" s="216"/>
      <c r="B11" s="197"/>
      <c r="C11" s="197"/>
      <c r="D11" s="199"/>
      <c r="E11" s="219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30" customHeight="1" spans="1:15">
      <c r="A12" s="216"/>
      <c r="B12" s="197"/>
      <c r="C12" s="197"/>
      <c r="D12" s="199"/>
      <c r="E12" s="219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="2" customFormat="1" ht="30" customHeight="1" spans="1:15">
      <c r="A13" s="220"/>
      <c r="B13" s="197"/>
      <c r="C13" s="197"/>
      <c r="D13" s="199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="2" customFormat="1" ht="30" customHeight="1" spans="1:15">
      <c r="A14" s="221" t="s">
        <v>134</v>
      </c>
      <c r="B14" s="222">
        <f>SUM(B4:B13)</f>
        <v>651</v>
      </c>
      <c r="C14" s="197">
        <f>SUM(C4:C13)</f>
        <v>0</v>
      </c>
      <c r="D14" s="199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="2" customFormat="1" ht="30" customHeight="1" spans="1:15">
      <c r="A15" s="216" t="s">
        <v>135</v>
      </c>
      <c r="B15" s="222">
        <f>'23基金收入执行'!C15</f>
        <v>58870</v>
      </c>
      <c r="C15" s="197">
        <v>137410</v>
      </c>
      <c r="D15" s="199">
        <f>(C15-B15)/B15*100</f>
        <v>133.41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="2" customFormat="1" ht="30" customHeight="1" spans="1:15">
      <c r="A16" s="216" t="s">
        <v>136</v>
      </c>
      <c r="B16" s="222">
        <v>81235</v>
      </c>
      <c r="C16" s="198"/>
      <c r="D16" s="199">
        <f>(C16-B16)/B16*100</f>
        <v>-100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="2" customFormat="1" ht="30" customHeight="1" spans="1:15">
      <c r="A17" s="216" t="s">
        <v>137</v>
      </c>
      <c r="B17" s="222">
        <v>1595</v>
      </c>
      <c r="C17" s="197"/>
      <c r="D17" s="199">
        <f>(C17-B17)/B17*100</f>
        <v>-100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="2" customFormat="1" ht="30" customHeight="1" spans="1:15">
      <c r="A18" s="220" t="s">
        <v>138</v>
      </c>
      <c r="B18" s="222"/>
      <c r="C18" s="197">
        <v>38000</v>
      </c>
      <c r="D18" s="199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="2" customFormat="1" ht="30" customHeight="1" spans="1:15">
      <c r="A19" s="220"/>
      <c r="B19" s="222"/>
      <c r="C19" s="197"/>
      <c r="D19" s="199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="2" customFormat="1" ht="30" customHeight="1" spans="1:15">
      <c r="A20" s="220"/>
      <c r="B20" s="222"/>
      <c r="C20" s="197"/>
      <c r="D20" s="199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="2" customFormat="1" ht="30" customHeight="1" spans="1:15">
      <c r="A21" s="220"/>
      <c r="B21" s="222"/>
      <c r="C21" s="197"/>
      <c r="D21" s="199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="2" customFormat="1" ht="30" customHeight="1" spans="1:15">
      <c r="A22" s="220"/>
      <c r="B22" s="222"/>
      <c r="C22" s="197"/>
      <c r="D22" s="199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="2" customFormat="1" ht="30" customHeight="1" spans="1:15">
      <c r="A23" s="220"/>
      <c r="B23" s="222"/>
      <c r="C23" s="197"/>
      <c r="D23" s="199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="2" customFormat="1" ht="30" customHeight="1" spans="1:15">
      <c r="A24" s="207" t="s">
        <v>83</v>
      </c>
      <c r="B24" s="223">
        <f>B14+B15+B16+B17+B18</f>
        <v>142351</v>
      </c>
      <c r="C24" s="223">
        <f>C14+C15+C16+C17+C18</f>
        <v>175410</v>
      </c>
      <c r="D24" s="209">
        <f>(C24-B24)/B24*100</f>
        <v>23.22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="2" customFormat="1" ht="14.4" spans="1: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="2" customFormat="1" ht="14.4" spans="1: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="2" customFormat="1" ht="14.4" spans="1: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="2" customFormat="1" ht="14.4" spans="1: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="2" customFormat="1" ht="14.4" spans="1: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="2" customFormat="1" ht="14.4" spans="1: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="2" customFormat="1" ht="14.4" spans="1: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="2" customFormat="1" ht="14.4" spans="1: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="2" customFormat="1" ht="14.4" spans="1: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="2" customFormat="1" ht="14.4" spans="1: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="2" customFormat="1" ht="14.4" spans="1: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="2" customFormat="1" ht="14.4" spans="1: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="2" customFormat="1" ht="14.4" spans="1: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="2" customFormat="1" ht="14.4" spans="1: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="2" customFormat="1" ht="14.4" spans="1: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="2" customFormat="1" ht="14.4" spans="1: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="2" customFormat="1" ht="14.4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="2" customFormat="1" ht="14.4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="2" customFormat="1" ht="14.4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="2" customFormat="1" ht="14.4" spans="1: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="2" customFormat="1" ht="14.4" spans="1: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="2" customFormat="1" ht="14.4" spans="1: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="2" customFormat="1" ht="14.4" spans="1: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="2" customFormat="1" ht="14.4" spans="1: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="2" customFormat="1" ht="14.4" spans="1: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="2" customFormat="1" ht="14.4" spans="1: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="2" customFormat="1" ht="14.4" spans="1: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="2" customFormat="1" ht="14.4" spans="1: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="2" customFormat="1" ht="14.4" spans="1: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="2" customFormat="1" ht="14.4" spans="1: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="2" customFormat="1" ht="14.4" spans="1: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="2" customFormat="1" ht="14.4" spans="1: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="2" customFormat="1" ht="14.4" spans="1: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="2" customFormat="1" ht="14.4" spans="1: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="2" customFormat="1" ht="14.4" spans="1: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="2" customFormat="1" ht="14.4" spans="1: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="2" customFormat="1" ht="14.4" spans="1: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="2" customFormat="1" ht="14.4" spans="1: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="2" customFormat="1" ht="14.4" spans="1: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="2" customFormat="1" ht="14.4" spans="1: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="2" customFormat="1" ht="14.4" spans="1: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="2" customFormat="1" ht="14.4" spans="1: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="2" customFormat="1" ht="14.4" spans="1: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="2" customFormat="1" ht="14.4" spans="1: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="2" customFormat="1" ht="14.4" spans="1: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="2" customFormat="1" ht="14.4" spans="1: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="2" customFormat="1" ht="14.4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="2" customFormat="1" ht="14.4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="2" customFormat="1" ht="14.4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="2" customFormat="1" ht="14.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="2" customFormat="1" ht="14.4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="2" customFormat="1" ht="14.4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="2" customFormat="1" ht="14.4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="2" customFormat="1" ht="14.4" spans="1: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="2" customFormat="1" ht="14.4" spans="1: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="2" customFormat="1" ht="14.4" spans="1: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="2" customFormat="1" ht="14.4" spans="1: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="2" customFormat="1" ht="14.4" spans="1: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="2" customFormat="1" ht="14.4" spans="1: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="2" customFormat="1" ht="14.4" spans="1: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="2" customFormat="1" ht="14.4" spans="1: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</sheetData>
  <mergeCells count="1">
    <mergeCell ref="A1:D1"/>
  </mergeCells>
  <printOptions horizontalCentered="1"/>
  <pageMargins left="0.78740157480315" right="0.78740157480315" top="0.78740157480315" bottom="0.78740157480315" header="0.196850393700787" footer="0.31496062992126"/>
  <pageSetup paperSize="9" firstPageNumber="9" orientation="portrait" useFirstPageNumber="1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O85"/>
  <sheetViews>
    <sheetView workbookViewId="0">
      <pane xSplit="1" ySplit="3" topLeftCell="B10" activePane="bottomRight" state="frozen"/>
      <selection/>
      <selection pane="topRight"/>
      <selection pane="bottomLeft"/>
      <selection pane="bottomRight" activeCell="H31" sqref="H31"/>
    </sheetView>
  </sheetViews>
  <sheetFormatPr defaultColWidth="9" defaultRowHeight="15.6"/>
  <cols>
    <col min="1" max="1" width="30.875" style="192" customWidth="1"/>
    <col min="2" max="4" width="15.75" style="192" customWidth="1"/>
    <col min="5" max="5" width="11.625" style="192" customWidth="1"/>
    <col min="6" max="15" width="9" style="192"/>
    <col min="16" max="16384" width="9" style="193"/>
  </cols>
  <sheetData>
    <row r="1" s="137" customFormat="1" ht="30" customHeight="1" spans="1:15">
      <c r="A1" s="139" t="s">
        <v>767</v>
      </c>
      <c r="B1" s="139"/>
      <c r="C1" s="139"/>
      <c r="D1" s="139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="138" customFormat="1" ht="20.1" customHeight="1" spans="1:15">
      <c r="A2" s="142"/>
      <c r="B2" s="143"/>
      <c r="C2" s="143"/>
      <c r="D2" s="69" t="s">
        <v>1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="138" customFormat="1" ht="30" customHeight="1" spans="1:15">
      <c r="A3" s="42" t="s">
        <v>213</v>
      </c>
      <c r="B3" s="194" t="s">
        <v>55</v>
      </c>
      <c r="C3" s="195" t="s">
        <v>209</v>
      </c>
      <c r="D3" s="44" t="s">
        <v>210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="138" customFormat="1" ht="30" customHeight="1" spans="1:15">
      <c r="A4" s="196" t="s">
        <v>142</v>
      </c>
      <c r="B4" s="197"/>
      <c r="C4" s="198"/>
      <c r="D4" s="199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="138" customFormat="1" ht="30" customHeight="1" spans="1:15">
      <c r="A5" s="196" t="s">
        <v>67</v>
      </c>
      <c r="B5" s="197">
        <v>93</v>
      </c>
      <c r="C5" s="198"/>
      <c r="D5" s="199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="138" customFormat="1" ht="30" customHeight="1" spans="1:15">
      <c r="A6" s="196" t="s">
        <v>69</v>
      </c>
      <c r="B6" s="198"/>
      <c r="C6" s="198"/>
      <c r="D6" s="200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="138" customFormat="1" ht="30" customHeight="1" spans="1:15">
      <c r="A7" s="196" t="s">
        <v>70</v>
      </c>
      <c r="B7" s="201">
        <f>'23基金支出执行'!B7</f>
        <v>75102</v>
      </c>
      <c r="C7" s="197">
        <v>106063</v>
      </c>
      <c r="D7" s="199">
        <f>(C7-B7)/B7*100</f>
        <v>41.23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</row>
    <row r="8" s="138" customFormat="1" ht="30" customHeight="1" spans="1:15">
      <c r="A8" s="196" t="s">
        <v>71</v>
      </c>
      <c r="B8" s="198"/>
      <c r="C8" s="198"/>
      <c r="D8" s="200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  <row r="9" s="138" customFormat="1" ht="30" customHeight="1" spans="1:15">
      <c r="A9" s="196" t="s">
        <v>72</v>
      </c>
      <c r="B9" s="198"/>
      <c r="C9" s="198"/>
      <c r="D9" s="200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="138" customFormat="1" ht="30" customHeight="1" spans="1:15">
      <c r="A10" s="196" t="s">
        <v>143</v>
      </c>
      <c r="B10" s="197"/>
      <c r="C10" s="198"/>
      <c r="D10" s="200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</row>
    <row r="11" s="138" customFormat="1" ht="30" customHeight="1" spans="1:15">
      <c r="A11" s="196" t="s">
        <v>74</v>
      </c>
      <c r="B11" s="197"/>
      <c r="C11" s="198"/>
      <c r="D11" s="200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</row>
    <row r="12" s="138" customFormat="1" ht="30" customHeight="1" spans="1:15">
      <c r="A12" s="196" t="s">
        <v>82</v>
      </c>
      <c r="B12" s="197">
        <f>'23基金支出执行'!B12</f>
        <v>27630</v>
      </c>
      <c r="C12" s="198"/>
      <c r="D12" s="199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</row>
    <row r="13" s="138" customFormat="1" ht="30" customHeight="1" spans="1:15">
      <c r="A13" s="196" t="s">
        <v>144</v>
      </c>
      <c r="B13" s="197">
        <f>'23基金支出执行'!B13</f>
        <v>34675</v>
      </c>
      <c r="C13" s="197">
        <v>38000</v>
      </c>
      <c r="D13" s="199">
        <f>(C13-B13)/B13*100</f>
        <v>9.59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="138" customFormat="1" ht="30" customHeight="1" spans="1:15">
      <c r="A14" s="196" t="s">
        <v>768</v>
      </c>
      <c r="B14" s="197"/>
      <c r="C14" s="197"/>
      <c r="D14" s="199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</row>
    <row r="15" s="138" customFormat="1" ht="30" customHeight="1" spans="1:15">
      <c r="A15" s="202" t="s">
        <v>146</v>
      </c>
      <c r="B15" s="197">
        <f>SUM(B4:B14)</f>
        <v>137500</v>
      </c>
      <c r="C15" s="197">
        <f>SUM(C4:C14)</f>
        <v>144063</v>
      </c>
      <c r="D15" s="199">
        <f>(C15-B15)/B15*100</f>
        <v>4.77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</row>
    <row r="16" s="138" customFormat="1" ht="30" customHeight="1" spans="1:15">
      <c r="A16" s="196" t="s">
        <v>147</v>
      </c>
      <c r="B16" s="197"/>
      <c r="C16" s="197"/>
      <c r="D16" s="200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</row>
    <row r="17" s="138" customFormat="1" ht="30" customHeight="1" spans="1:15">
      <c r="A17" s="196" t="s">
        <v>769</v>
      </c>
      <c r="B17" s="197"/>
      <c r="C17" s="197">
        <v>26000</v>
      </c>
      <c r="D17" s="200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="138" customFormat="1" ht="30" customHeight="1" spans="1:15">
      <c r="A18" s="196" t="s">
        <v>770</v>
      </c>
      <c r="B18" s="197">
        <v>53635</v>
      </c>
      <c r="C18" s="197">
        <v>5300</v>
      </c>
      <c r="D18" s="200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</row>
    <row r="19" s="138" customFormat="1" ht="30" customHeight="1" spans="1:15">
      <c r="A19" s="196" t="s">
        <v>771</v>
      </c>
      <c r="B19" s="198"/>
      <c r="C19" s="198"/>
      <c r="D19" s="200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</row>
    <row r="20" s="138" customFormat="1" ht="30" customHeight="1" spans="1:15">
      <c r="A20" s="196" t="s">
        <v>152</v>
      </c>
      <c r="B20" s="197"/>
      <c r="C20" s="197">
        <v>47</v>
      </c>
      <c r="D20" s="200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</row>
    <row r="21" s="138" customFormat="1" ht="30" customHeight="1" spans="1:15">
      <c r="A21" s="196"/>
      <c r="B21" s="197"/>
      <c r="C21" s="197"/>
      <c r="D21" s="200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="138" customFormat="1" ht="30" customHeight="1" spans="1:15">
      <c r="A22" s="196"/>
      <c r="B22" s="197"/>
      <c r="C22" s="197"/>
      <c r="D22" s="200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</row>
    <row r="23" s="138" customFormat="1" ht="30" customHeight="1" spans="1:15">
      <c r="A23" s="206"/>
      <c r="B23" s="197"/>
      <c r="C23" s="197"/>
      <c r="D23" s="199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</row>
    <row r="24" s="138" customFormat="1" ht="30" customHeight="1" spans="1:15">
      <c r="A24" s="207" t="s">
        <v>83</v>
      </c>
      <c r="B24" s="208">
        <f>B15+B16+B17+B18+B19+B20</f>
        <v>191135</v>
      </c>
      <c r="C24" s="208">
        <f>C15+C16+C17+C18+C19+C20</f>
        <v>175410</v>
      </c>
      <c r="D24" s="209">
        <f>(C24-B24)/B24*100</f>
        <v>-8.23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</row>
    <row r="25" s="138" customFormat="1" ht="31.5" customHeight="1" spans="1:15">
      <c r="A25" s="210"/>
      <c r="B25" s="210"/>
      <c r="C25" s="210"/>
      <c r="D25" s="210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</row>
    <row r="26" s="138" customFormat="1" ht="14.4" spans="1:15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="138" customFormat="1" ht="14.4" hidden="1" spans="1:15">
      <c r="A27" s="144"/>
      <c r="B27" s="211">
        <f>B24-'24基金收入预算'!B24</f>
        <v>48784</v>
      </c>
      <c r="C27" s="211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</row>
    <row r="28" s="138" customFormat="1" ht="14.4" spans="1:15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</row>
    <row r="29" s="138" customFormat="1" ht="14.4" spans="1:15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</row>
    <row r="30" s="138" customFormat="1" ht="14.4" spans="1:1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</row>
    <row r="31" s="138" customFormat="1" ht="14.4" spans="1:15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</row>
    <row r="32" s="138" customFormat="1" ht="14.4" spans="1:15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</row>
    <row r="33" s="138" customFormat="1" ht="14.4" spans="1:15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</row>
    <row r="34" s="138" customFormat="1" ht="14.4" spans="1:15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</row>
    <row r="35" s="138" customFormat="1" ht="14.4" spans="1:15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</row>
    <row r="36" s="138" customFormat="1" ht="14.4" spans="1:15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</row>
    <row r="37" s="138" customFormat="1" ht="14.4" spans="1:15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</row>
    <row r="38" s="138" customFormat="1" ht="14.4" spans="1:15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</row>
    <row r="39" s="138" customFormat="1" ht="14.4" spans="1:1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</row>
    <row r="40" s="138" customFormat="1" ht="14.4" spans="1:15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</row>
    <row r="41" s="138" customFormat="1" ht="14.4" spans="1:15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</row>
    <row r="42" s="138" customFormat="1" ht="14.4" spans="1:15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</row>
    <row r="43" s="138" customFormat="1" ht="14.4" spans="1:15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</row>
    <row r="44" s="138" customFormat="1" ht="14.4" spans="1:15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="138" customFormat="1" ht="14.4" spans="1:15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</row>
    <row r="46" s="138" customFormat="1" ht="14.4" spans="1:15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</row>
    <row r="47" s="138" customFormat="1" ht="14.4" spans="1:15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</row>
    <row r="48" s="138" customFormat="1" ht="14.4" spans="1:15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</row>
    <row r="49" s="138" customFormat="1" ht="14.4" spans="1:15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</row>
    <row r="50" s="138" customFormat="1" ht="14.4" spans="1:15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</row>
    <row r="51" s="138" customFormat="1" ht="14.4" spans="1:15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</row>
    <row r="52" s="138" customFormat="1" ht="14.4" spans="1:15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</row>
    <row r="53" s="138" customFormat="1" ht="14.4" spans="1:15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</row>
    <row r="54" s="138" customFormat="1" ht="14.4" spans="1:15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</row>
    <row r="55" s="138" customFormat="1" ht="14.4" spans="1:15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</row>
    <row r="56" s="138" customFormat="1" ht="14.4" spans="1:15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</row>
    <row r="57" s="138" customFormat="1" ht="14.4" spans="1:15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="138" customFormat="1" ht="14.4" spans="1:15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</row>
    <row r="59" s="138" customFormat="1" ht="14.4" spans="1:15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="138" customFormat="1" ht="14.4" spans="1:15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="138" customFormat="1" ht="14.4" spans="1:15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</row>
    <row r="62" s="138" customFormat="1" ht="14.4" spans="1:15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</row>
    <row r="63" s="138" customFormat="1" ht="14.4" spans="1:15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</row>
    <row r="64" s="138" customFormat="1" ht="14.4" spans="1:15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</row>
    <row r="65" s="138" customFormat="1" ht="14.4" spans="1:1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</row>
    <row r="66" s="138" customFormat="1" ht="14.4" spans="1:1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</row>
    <row r="67" s="138" customFormat="1" ht="14.4" spans="1:1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</row>
    <row r="68" s="138" customFormat="1" ht="14.4" spans="1:1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</row>
    <row r="69" s="138" customFormat="1" ht="14.4" spans="1:15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</row>
    <row r="70" s="138" customFormat="1" ht="14.4" spans="1:15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</row>
    <row r="71" s="138" customFormat="1" ht="14.4" spans="1:15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</row>
    <row r="72" s="138" customFormat="1" ht="14.4" spans="1:15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</row>
    <row r="73" s="138" customFormat="1" ht="14.4" spans="1:15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</row>
    <row r="74" s="138" customFormat="1" ht="14.4" spans="1:15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</row>
    <row r="75" s="138" customFormat="1" ht="14.4" spans="1:15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</row>
    <row r="76" s="138" customFormat="1" ht="14.4" spans="1:15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</row>
    <row r="77" s="138" customFormat="1" ht="14.4" spans="1:15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</row>
    <row r="78" s="138" customFormat="1" ht="14.4" spans="1:15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</row>
    <row r="79" s="138" customFormat="1" ht="14.4" spans="1:15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</row>
    <row r="80" s="138" customFormat="1" ht="14.4" spans="1:15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</row>
    <row r="81" s="138" customFormat="1" ht="14.4" spans="1:15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</row>
    <row r="82" s="138" customFormat="1" ht="14.4" spans="1:15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</row>
    <row r="83" s="138" customFormat="1" ht="14.4" spans="1:15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</row>
    <row r="84" s="138" customFormat="1" ht="14.4" spans="1:15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</row>
    <row r="85" s="138" customFormat="1" ht="14.4" spans="1:15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</row>
  </sheetData>
  <mergeCells count="2">
    <mergeCell ref="A1:D1"/>
    <mergeCell ref="A25:D25"/>
  </mergeCells>
  <printOptions horizontalCentered="1"/>
  <pageMargins left="0.78740157480315" right="0.78740157480315" top="0.78740157480315" bottom="0.78740157480315" header="0.196850393700787" footer="0.31496062992126"/>
  <pageSetup paperSize="9" firstPageNumber="10" orientation="portrait" useFirstPageNumber="1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O85"/>
  <sheetViews>
    <sheetView workbookViewId="0">
      <pane xSplit="1" ySplit="3" topLeftCell="B8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5.6"/>
  <cols>
    <col min="1" max="1" width="30.875" style="192" customWidth="1"/>
    <col min="2" max="4" width="15.75" style="192" customWidth="1"/>
    <col min="5" max="5" width="11.625" style="192" customWidth="1"/>
    <col min="6" max="15" width="9" style="192"/>
    <col min="16" max="16384" width="9" style="193"/>
  </cols>
  <sheetData>
    <row r="1" s="137" customFormat="1" ht="30" customHeight="1" spans="1:15">
      <c r="A1" s="139" t="s">
        <v>772</v>
      </c>
      <c r="B1" s="139"/>
      <c r="C1" s="139"/>
      <c r="D1" s="139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="138" customFormat="1" ht="20.1" customHeight="1" spans="1:15">
      <c r="A2" s="142"/>
      <c r="B2" s="143"/>
      <c r="C2" s="143"/>
      <c r="D2" s="69" t="s">
        <v>1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="138" customFormat="1" ht="30" customHeight="1" spans="1:15">
      <c r="A3" s="42" t="s">
        <v>213</v>
      </c>
      <c r="B3" s="194" t="s">
        <v>55</v>
      </c>
      <c r="C3" s="195" t="s">
        <v>209</v>
      </c>
      <c r="D3" s="44" t="s">
        <v>210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="138" customFormat="1" ht="30" customHeight="1" spans="1:15">
      <c r="A4" s="196" t="s">
        <v>142</v>
      </c>
      <c r="B4" s="197"/>
      <c r="C4" s="198"/>
      <c r="D4" s="199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="138" customFormat="1" ht="30" customHeight="1" spans="1:15">
      <c r="A5" s="196" t="s">
        <v>67</v>
      </c>
      <c r="B5" s="197">
        <v>93</v>
      </c>
      <c r="C5" s="198"/>
      <c r="D5" s="199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="138" customFormat="1" ht="30" customHeight="1" spans="1:15">
      <c r="A6" s="196" t="s">
        <v>69</v>
      </c>
      <c r="B6" s="198"/>
      <c r="C6" s="198"/>
      <c r="D6" s="200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="138" customFormat="1" ht="30" customHeight="1" spans="1:15">
      <c r="A7" s="196" t="s">
        <v>70</v>
      </c>
      <c r="B7" s="201">
        <f>'23基金支出执行'!B7</f>
        <v>75102</v>
      </c>
      <c r="C7" s="197">
        <v>106063</v>
      </c>
      <c r="D7" s="199">
        <f>(C7-B7)/B7*100</f>
        <v>41.23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</row>
    <row r="8" s="138" customFormat="1" ht="30" customHeight="1" spans="1:15">
      <c r="A8" s="196" t="s">
        <v>71</v>
      </c>
      <c r="B8" s="198"/>
      <c r="C8" s="198"/>
      <c r="D8" s="200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  <row r="9" s="138" customFormat="1" ht="30" customHeight="1" spans="1:15">
      <c r="A9" s="196" t="s">
        <v>72</v>
      </c>
      <c r="B9" s="198"/>
      <c r="C9" s="198"/>
      <c r="D9" s="200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="138" customFormat="1" ht="30" customHeight="1" spans="1:15">
      <c r="A10" s="196" t="s">
        <v>143</v>
      </c>
      <c r="B10" s="197"/>
      <c r="C10" s="198"/>
      <c r="D10" s="200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</row>
    <row r="11" s="138" customFormat="1" ht="30" customHeight="1" spans="1:15">
      <c r="A11" s="196" t="s">
        <v>74</v>
      </c>
      <c r="B11" s="197"/>
      <c r="C11" s="198"/>
      <c r="D11" s="200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</row>
    <row r="12" s="138" customFormat="1" ht="30" customHeight="1" spans="1:15">
      <c r="A12" s="196" t="s">
        <v>82</v>
      </c>
      <c r="B12" s="197">
        <f>'23基金支出执行'!B12</f>
        <v>27630</v>
      </c>
      <c r="C12" s="198"/>
      <c r="D12" s="199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</row>
    <row r="13" s="138" customFormat="1" ht="30" customHeight="1" spans="1:15">
      <c r="A13" s="196" t="s">
        <v>144</v>
      </c>
      <c r="B13" s="197">
        <f>'23基金支出执行'!B13</f>
        <v>34675</v>
      </c>
      <c r="C13" s="197">
        <v>38000</v>
      </c>
      <c r="D13" s="199">
        <f>(C13-B13)/B13*100</f>
        <v>9.59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="138" customFormat="1" ht="30" customHeight="1" spans="1:15">
      <c r="A14" s="196" t="s">
        <v>768</v>
      </c>
      <c r="B14" s="197"/>
      <c r="C14" s="197"/>
      <c r="D14" s="199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</row>
    <row r="15" s="138" customFormat="1" ht="30" customHeight="1" spans="1:15">
      <c r="A15" s="202" t="s">
        <v>146</v>
      </c>
      <c r="B15" s="197">
        <f>SUM(B4:B14)</f>
        <v>137500</v>
      </c>
      <c r="C15" s="197">
        <f>SUM(C4:C14)</f>
        <v>144063</v>
      </c>
      <c r="D15" s="199">
        <f>(C15-B15)/B15*100</f>
        <v>4.77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</row>
    <row r="16" s="138" customFormat="1" ht="30" customHeight="1" spans="1:15">
      <c r="A16" s="196" t="s">
        <v>770</v>
      </c>
      <c r="B16" s="197">
        <v>53635</v>
      </c>
      <c r="C16" s="197">
        <v>5300</v>
      </c>
      <c r="D16" s="199">
        <f>(C16-B16)/B16*100</f>
        <v>-90.12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</row>
    <row r="17" s="138" customFormat="1" ht="30" customHeight="1" spans="1:15">
      <c r="A17" s="196"/>
      <c r="B17" s="197"/>
      <c r="C17" s="197"/>
      <c r="D17" s="200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="138" customFormat="1" ht="30" customHeight="1" spans="1:15">
      <c r="A18" s="203"/>
      <c r="B18" s="204"/>
      <c r="C18" s="204"/>
      <c r="D18" s="205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</row>
    <row r="19" s="138" customFormat="1" ht="30" customHeight="1" spans="1:15">
      <c r="A19" s="196"/>
      <c r="B19" s="198"/>
      <c r="C19" s="198"/>
      <c r="D19" s="200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</row>
    <row r="20" s="138" customFormat="1" ht="30" customHeight="1" spans="1:15">
      <c r="A20" s="196"/>
      <c r="B20" s="197"/>
      <c r="C20" s="197"/>
      <c r="D20" s="200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</row>
    <row r="21" s="138" customFormat="1" ht="30" customHeight="1" spans="1:15">
      <c r="A21" s="196"/>
      <c r="B21" s="197"/>
      <c r="C21" s="197"/>
      <c r="D21" s="200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="138" customFormat="1" ht="30" customHeight="1" spans="1:15">
      <c r="A22" s="196"/>
      <c r="B22" s="197"/>
      <c r="C22" s="197"/>
      <c r="D22" s="200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</row>
    <row r="23" s="138" customFormat="1" ht="30" customHeight="1" spans="1:15">
      <c r="A23" s="206"/>
      <c r="B23" s="197"/>
      <c r="C23" s="197"/>
      <c r="D23" s="199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</row>
    <row r="24" s="138" customFormat="1" ht="30" customHeight="1" spans="1:15">
      <c r="A24" s="207" t="s">
        <v>83</v>
      </c>
      <c r="B24" s="208">
        <f>B15+B16</f>
        <v>191135</v>
      </c>
      <c r="C24" s="208">
        <f>C15+C16</f>
        <v>149363</v>
      </c>
      <c r="D24" s="209">
        <f>(C24-B24)/B24*100</f>
        <v>-21.85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</row>
    <row r="25" s="138" customFormat="1" ht="31.5" customHeight="1" spans="1:15">
      <c r="A25" s="210"/>
      <c r="B25" s="210"/>
      <c r="C25" s="210"/>
      <c r="D25" s="210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</row>
    <row r="26" s="138" customFormat="1" ht="14.4" spans="1:15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="138" customFormat="1" ht="14.4" hidden="1" spans="1:15">
      <c r="A27" s="144"/>
      <c r="B27" s="211">
        <f>B24-'24基金收入预算'!B24</f>
        <v>48784</v>
      </c>
      <c r="C27" s="211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</row>
    <row r="28" s="138" customFormat="1" ht="14.4" spans="1:15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</row>
    <row r="29" s="138" customFormat="1" ht="14.4" spans="1:15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</row>
    <row r="30" s="138" customFormat="1" ht="14.4" spans="1:15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</row>
    <row r="31" s="138" customFormat="1" ht="14.4" spans="1:15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</row>
    <row r="32" s="138" customFormat="1" ht="14.4" spans="1:15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</row>
    <row r="33" s="138" customFormat="1" ht="14.4" spans="1:15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</row>
    <row r="34" s="138" customFormat="1" ht="14.4" spans="1:15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</row>
    <row r="35" s="138" customFormat="1" ht="14.4" spans="1:15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</row>
    <row r="36" s="138" customFormat="1" ht="14.4" spans="1:15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</row>
    <row r="37" s="138" customFormat="1" ht="14.4" spans="1:15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</row>
    <row r="38" s="138" customFormat="1" ht="14.4" spans="1:15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</row>
    <row r="39" s="138" customFormat="1" ht="14.4" spans="1:1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</row>
    <row r="40" s="138" customFormat="1" ht="14.4" spans="1:15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</row>
    <row r="41" s="138" customFormat="1" ht="14.4" spans="1:15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</row>
    <row r="42" s="138" customFormat="1" ht="14.4" spans="1:15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</row>
    <row r="43" s="138" customFormat="1" ht="14.4" spans="1:15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</row>
    <row r="44" s="138" customFormat="1" ht="14.4" spans="1:15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="138" customFormat="1" ht="14.4" spans="1:15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</row>
    <row r="46" s="138" customFormat="1" ht="14.4" spans="1:15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</row>
    <row r="47" s="138" customFormat="1" ht="14.4" spans="1:15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</row>
    <row r="48" s="138" customFormat="1" ht="14.4" spans="1:15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</row>
    <row r="49" s="138" customFormat="1" ht="14.4" spans="1:15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</row>
    <row r="50" s="138" customFormat="1" ht="14.4" spans="1:15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</row>
    <row r="51" s="138" customFormat="1" ht="14.4" spans="1:15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</row>
    <row r="52" s="138" customFormat="1" ht="14.4" spans="1:15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</row>
    <row r="53" s="138" customFormat="1" ht="14.4" spans="1:15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</row>
    <row r="54" s="138" customFormat="1" ht="14.4" spans="1:15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</row>
    <row r="55" s="138" customFormat="1" ht="14.4" spans="1:15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</row>
    <row r="56" s="138" customFormat="1" ht="14.4" spans="1:15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</row>
    <row r="57" s="138" customFormat="1" ht="14.4" spans="1:15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="138" customFormat="1" ht="14.4" spans="1:15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</row>
    <row r="59" s="138" customFormat="1" ht="14.4" spans="1:15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="138" customFormat="1" ht="14.4" spans="1:15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="138" customFormat="1" ht="14.4" spans="1:15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</row>
    <row r="62" s="138" customFormat="1" ht="14.4" spans="1:15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</row>
    <row r="63" s="138" customFormat="1" ht="14.4" spans="1:15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</row>
    <row r="64" s="138" customFormat="1" ht="14.4" spans="1:15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</row>
    <row r="65" s="138" customFormat="1" ht="14.4" spans="1:1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</row>
    <row r="66" s="138" customFormat="1" ht="14.4" spans="1:1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</row>
    <row r="67" s="138" customFormat="1" ht="14.4" spans="1:1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</row>
    <row r="68" s="138" customFormat="1" ht="14.4" spans="1:1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</row>
    <row r="69" s="138" customFormat="1" ht="14.4" spans="1:15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</row>
    <row r="70" s="138" customFormat="1" ht="14.4" spans="1:15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</row>
    <row r="71" s="138" customFormat="1" ht="14.4" spans="1:15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</row>
    <row r="72" s="138" customFormat="1" ht="14.4" spans="1:15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</row>
    <row r="73" s="138" customFormat="1" ht="14.4" spans="1:15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</row>
    <row r="74" s="138" customFormat="1" ht="14.4" spans="1:15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</row>
    <row r="75" s="138" customFormat="1" ht="14.4" spans="1:15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</row>
    <row r="76" s="138" customFormat="1" ht="14.4" spans="1:15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</row>
    <row r="77" s="138" customFormat="1" ht="14.4" spans="1:15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</row>
    <row r="78" s="138" customFormat="1" ht="14.4" spans="1:15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</row>
    <row r="79" s="138" customFormat="1" ht="14.4" spans="1:15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</row>
    <row r="80" s="138" customFormat="1" ht="14.4" spans="1:15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</row>
    <row r="81" s="138" customFormat="1" ht="14.4" spans="1:15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</row>
    <row r="82" s="138" customFormat="1" ht="14.4" spans="1:15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</row>
    <row r="83" s="138" customFormat="1" ht="14.4" spans="1:15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</row>
    <row r="84" s="138" customFormat="1" ht="14.4" spans="1:15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</row>
    <row r="85" s="138" customFormat="1" ht="14.4" spans="1:15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</row>
  </sheetData>
  <mergeCells count="2">
    <mergeCell ref="A1:D1"/>
    <mergeCell ref="A25:D25"/>
  </mergeCells>
  <printOptions horizontalCentered="1"/>
  <pageMargins left="0.78740157480315" right="0.78740157480315" top="0.78740157480315" bottom="0.78740157480315" header="0.196850393700787" footer="0.31496062992126"/>
  <pageSetup paperSize="9" firstPageNumber="10" orientation="portrait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J81"/>
  <sheetViews>
    <sheetView workbookViewId="0">
      <pane xSplit="1" ySplit="3" topLeftCell="B23" activePane="bottomRight" state="frozen"/>
      <selection/>
      <selection pane="topRight"/>
      <selection pane="bottomLeft"/>
      <selection pane="bottomRight" activeCell="I29" sqref="I29"/>
    </sheetView>
  </sheetViews>
  <sheetFormatPr defaultColWidth="9" defaultRowHeight="15.6"/>
  <cols>
    <col min="1" max="1" width="28.375" style="192" customWidth="1"/>
    <col min="2" max="2" width="8.3" style="447" hidden="1" customWidth="1"/>
    <col min="3" max="3" width="17.1" style="448" customWidth="1"/>
    <col min="4" max="5" width="14.875" style="192" customWidth="1"/>
    <col min="6" max="6" width="14.375" style="448" hidden="1" customWidth="1"/>
    <col min="7" max="16384" width="9" style="192"/>
  </cols>
  <sheetData>
    <row r="1" s="141" customFormat="1" ht="30" customHeight="1" spans="1:6">
      <c r="A1" s="139" t="s">
        <v>52</v>
      </c>
      <c r="B1" s="139"/>
      <c r="C1" s="450"/>
      <c r="D1" s="139"/>
      <c r="E1" s="139"/>
      <c r="F1" s="452"/>
    </row>
    <row r="2" s="144" customFormat="1" ht="20.1" customHeight="1" spans="2:6">
      <c r="B2" s="453"/>
      <c r="C2" s="285"/>
      <c r="E2" s="69" t="s">
        <v>1</v>
      </c>
      <c r="F2" s="285"/>
    </row>
    <row r="3" s="144" customFormat="1" ht="30" customHeight="1" spans="1:6">
      <c r="A3" s="42" t="s">
        <v>53</v>
      </c>
      <c r="B3" s="455" t="s">
        <v>54</v>
      </c>
      <c r="C3" s="456" t="s">
        <v>55</v>
      </c>
      <c r="D3" s="414" t="s">
        <v>56</v>
      </c>
      <c r="E3" s="44" t="s">
        <v>57</v>
      </c>
      <c r="F3" s="458" t="s">
        <v>58</v>
      </c>
    </row>
    <row r="4" s="144" customFormat="1" ht="22.5" customHeight="1" spans="1:7">
      <c r="A4" s="459" t="s">
        <v>59</v>
      </c>
      <c r="B4" s="460">
        <v>201</v>
      </c>
      <c r="C4" s="48">
        <v>14976</v>
      </c>
      <c r="D4" s="48">
        <v>18820</v>
      </c>
      <c r="E4" s="462">
        <f>+(C4-D4)/D4*100</f>
        <v>-20.43</v>
      </c>
      <c r="F4" s="463">
        <v>18820</v>
      </c>
      <c r="G4" s="464"/>
    </row>
    <row r="5" s="144" customFormat="1" ht="22.5" customHeight="1" spans="1:7">
      <c r="A5" s="459" t="s">
        <v>60</v>
      </c>
      <c r="B5" s="460">
        <v>202</v>
      </c>
      <c r="C5" s="344" t="s">
        <v>61</v>
      </c>
      <c r="D5" s="48"/>
      <c r="E5" s="462"/>
      <c r="F5" s="463">
        <v>0</v>
      </c>
      <c r="G5" s="464"/>
    </row>
    <row r="6" s="144" customFormat="1" ht="22.5" customHeight="1" spans="1:7">
      <c r="A6" s="459" t="s">
        <v>62</v>
      </c>
      <c r="B6" s="460">
        <v>203</v>
      </c>
      <c r="C6" s="344">
        <v>3</v>
      </c>
      <c r="D6" s="48">
        <v>25</v>
      </c>
      <c r="E6" s="462">
        <f t="shared" ref="E5:E28" si="0">+(C6-D6)/D6*100</f>
        <v>-88</v>
      </c>
      <c r="F6" s="463">
        <v>25</v>
      </c>
      <c r="G6" s="464"/>
    </row>
    <row r="7" s="144" customFormat="1" ht="22.5" customHeight="1" spans="1:7">
      <c r="A7" s="459" t="s">
        <v>63</v>
      </c>
      <c r="B7" s="460">
        <v>204</v>
      </c>
      <c r="C7" s="48">
        <v>2158</v>
      </c>
      <c r="D7" s="48">
        <v>3419</v>
      </c>
      <c r="E7" s="462">
        <f t="shared" si="0"/>
        <v>-36.88</v>
      </c>
      <c r="F7" s="463">
        <v>3419</v>
      </c>
      <c r="G7" s="464"/>
    </row>
    <row r="8" s="144" customFormat="1" ht="22.5" customHeight="1" spans="1:7">
      <c r="A8" s="459" t="s">
        <v>64</v>
      </c>
      <c r="B8" s="460">
        <v>205</v>
      </c>
      <c r="C8" s="48">
        <v>1348</v>
      </c>
      <c r="D8" s="48">
        <v>2677</v>
      </c>
      <c r="E8" s="462">
        <f t="shared" si="0"/>
        <v>-49.65</v>
      </c>
      <c r="F8" s="463">
        <v>2677</v>
      </c>
      <c r="G8" s="464"/>
    </row>
    <row r="9" s="144" customFormat="1" ht="22.5" customHeight="1" spans="1:7">
      <c r="A9" s="459" t="s">
        <v>65</v>
      </c>
      <c r="B9" s="460">
        <v>206</v>
      </c>
      <c r="C9" s="48">
        <v>21251</v>
      </c>
      <c r="D9" s="48">
        <v>12023</v>
      </c>
      <c r="E9" s="462">
        <f t="shared" si="0"/>
        <v>76.75</v>
      </c>
      <c r="F9" s="463">
        <v>12023</v>
      </c>
      <c r="G9" s="464"/>
    </row>
    <row r="10" s="144" customFormat="1" ht="22.5" customHeight="1" spans="1:7">
      <c r="A10" s="459" t="s">
        <v>66</v>
      </c>
      <c r="B10" s="460">
        <v>207</v>
      </c>
      <c r="C10" s="48">
        <v>2721</v>
      </c>
      <c r="D10" s="48">
        <v>3566</v>
      </c>
      <c r="E10" s="462">
        <f t="shared" si="0"/>
        <v>-23.7</v>
      </c>
      <c r="F10" s="463">
        <v>3566</v>
      </c>
      <c r="G10" s="464"/>
    </row>
    <row r="11" s="144" customFormat="1" ht="22.5" customHeight="1" spans="1:7">
      <c r="A11" s="459" t="s">
        <v>67</v>
      </c>
      <c r="B11" s="460">
        <v>208</v>
      </c>
      <c r="C11" s="48">
        <v>7132</v>
      </c>
      <c r="D11" s="48">
        <v>6488</v>
      </c>
      <c r="E11" s="462">
        <f t="shared" si="0"/>
        <v>9.93</v>
      </c>
      <c r="F11" s="463">
        <v>6488</v>
      </c>
      <c r="G11" s="464"/>
    </row>
    <row r="12" s="144" customFormat="1" ht="22.5" customHeight="1" spans="1:7">
      <c r="A12" s="459" t="s">
        <v>68</v>
      </c>
      <c r="B12" s="460">
        <v>210</v>
      </c>
      <c r="C12" s="48">
        <v>8297</v>
      </c>
      <c r="D12" s="48">
        <v>6537</v>
      </c>
      <c r="E12" s="462">
        <f t="shared" si="0"/>
        <v>26.92</v>
      </c>
      <c r="F12" s="463">
        <v>6537</v>
      </c>
      <c r="G12" s="464"/>
    </row>
    <row r="13" s="144" customFormat="1" ht="22.5" customHeight="1" spans="1:7">
      <c r="A13" s="459" t="s">
        <v>69</v>
      </c>
      <c r="B13" s="460">
        <v>211</v>
      </c>
      <c r="C13" s="48">
        <v>2308</v>
      </c>
      <c r="D13" s="48">
        <v>3029</v>
      </c>
      <c r="E13" s="462">
        <f t="shared" si="0"/>
        <v>-23.8</v>
      </c>
      <c r="F13" s="463">
        <v>3029</v>
      </c>
      <c r="G13" s="464"/>
    </row>
    <row r="14" s="144" customFormat="1" ht="22.5" customHeight="1" spans="1:7">
      <c r="A14" s="459" t="s">
        <v>70</v>
      </c>
      <c r="B14" s="460">
        <v>212</v>
      </c>
      <c r="C14" s="465">
        <v>20875</v>
      </c>
      <c r="D14" s="48">
        <v>18533</v>
      </c>
      <c r="E14" s="462">
        <f t="shared" si="0"/>
        <v>12.64</v>
      </c>
      <c r="F14" s="463">
        <v>18533</v>
      </c>
      <c r="G14" s="464"/>
    </row>
    <row r="15" s="144" customFormat="1" ht="22.5" customHeight="1" spans="1:7">
      <c r="A15" s="459" t="s">
        <v>71</v>
      </c>
      <c r="B15" s="460">
        <v>213</v>
      </c>
      <c r="C15" s="48">
        <v>6600</v>
      </c>
      <c r="D15" s="48">
        <v>6650</v>
      </c>
      <c r="E15" s="462">
        <f t="shared" si="0"/>
        <v>-0.75</v>
      </c>
      <c r="F15" s="463">
        <v>6650</v>
      </c>
      <c r="G15" s="464"/>
    </row>
    <row r="16" s="144" customFormat="1" ht="22.5" customHeight="1" spans="1:7">
      <c r="A16" s="459" t="s">
        <v>72</v>
      </c>
      <c r="B16" s="460">
        <v>214</v>
      </c>
      <c r="C16" s="344">
        <v>638</v>
      </c>
      <c r="D16" s="48">
        <v>836</v>
      </c>
      <c r="E16" s="462">
        <f t="shared" si="0"/>
        <v>-23.68</v>
      </c>
      <c r="F16" s="463">
        <v>836</v>
      </c>
      <c r="G16" s="464"/>
    </row>
    <row r="17" s="144" customFormat="1" ht="22.5" customHeight="1" spans="1:7">
      <c r="A17" s="459" t="s">
        <v>73</v>
      </c>
      <c r="B17" s="460">
        <v>215</v>
      </c>
      <c r="C17" s="48">
        <v>11307</v>
      </c>
      <c r="D17" s="48">
        <v>31821</v>
      </c>
      <c r="E17" s="462">
        <f t="shared" si="0"/>
        <v>-64.47</v>
      </c>
      <c r="F17" s="463">
        <v>31821</v>
      </c>
      <c r="G17" s="464"/>
    </row>
    <row r="18" s="144" customFormat="1" ht="22.5" customHeight="1" spans="1:7">
      <c r="A18" s="459" t="s">
        <v>74</v>
      </c>
      <c r="B18" s="460">
        <v>216</v>
      </c>
      <c r="C18" s="344">
        <v>485</v>
      </c>
      <c r="D18" s="48">
        <v>2673</v>
      </c>
      <c r="E18" s="462"/>
      <c r="F18" s="463">
        <v>2673</v>
      </c>
      <c r="G18" s="464"/>
    </row>
    <row r="19" s="144" customFormat="1" ht="22.5" customHeight="1" spans="1:7">
      <c r="A19" s="459" t="s">
        <v>75</v>
      </c>
      <c r="B19" s="460">
        <v>217</v>
      </c>
      <c r="C19" s="344">
        <v>105</v>
      </c>
      <c r="D19" s="48">
        <v>32</v>
      </c>
      <c r="E19" s="462"/>
      <c r="F19" s="463">
        <v>32</v>
      </c>
      <c r="G19" s="464"/>
    </row>
    <row r="20" s="144" customFormat="1" ht="22.5" customHeight="1" spans="1:7">
      <c r="A20" s="459" t="s">
        <v>76</v>
      </c>
      <c r="B20" s="460">
        <v>219</v>
      </c>
      <c r="C20" s="344" t="s">
        <v>61</v>
      </c>
      <c r="D20" s="48"/>
      <c r="E20" s="462"/>
      <c r="F20" s="463"/>
      <c r="G20" s="464"/>
    </row>
    <row r="21" s="144" customFormat="1" ht="22.5" customHeight="1" spans="1:7">
      <c r="A21" s="459" t="s">
        <v>77</v>
      </c>
      <c r="B21" s="460">
        <v>220</v>
      </c>
      <c r="C21" s="48">
        <v>183</v>
      </c>
      <c r="D21" s="48">
        <v>100</v>
      </c>
      <c r="E21" s="462">
        <f t="shared" si="0"/>
        <v>83</v>
      </c>
      <c r="F21" s="463">
        <v>100</v>
      </c>
      <c r="G21" s="464"/>
    </row>
    <row r="22" s="144" customFormat="1" ht="22.5" customHeight="1" spans="1:7">
      <c r="A22" s="459" t="s">
        <v>78</v>
      </c>
      <c r="B22" s="460">
        <v>221</v>
      </c>
      <c r="C22" s="48">
        <v>1368</v>
      </c>
      <c r="D22" s="48">
        <v>3493</v>
      </c>
      <c r="E22" s="462">
        <f t="shared" si="0"/>
        <v>-60.84</v>
      </c>
      <c r="F22" s="463">
        <v>3493</v>
      </c>
      <c r="G22" s="464"/>
    </row>
    <row r="23" s="144" customFormat="1" ht="22.5" customHeight="1" spans="1:7">
      <c r="A23" s="459" t="s">
        <v>79</v>
      </c>
      <c r="B23" s="460">
        <v>222</v>
      </c>
      <c r="C23" s="344" t="s">
        <v>61</v>
      </c>
      <c r="D23" s="48"/>
      <c r="E23" s="462"/>
      <c r="F23" s="463"/>
      <c r="G23" s="464"/>
    </row>
    <row r="24" s="144" customFormat="1" ht="22.5" customHeight="1" spans="1:7">
      <c r="A24" s="459" t="s">
        <v>80</v>
      </c>
      <c r="B24" s="460">
        <v>224</v>
      </c>
      <c r="C24" s="344">
        <v>1987</v>
      </c>
      <c r="D24" s="48">
        <v>1340</v>
      </c>
      <c r="E24" s="462">
        <f t="shared" si="0"/>
        <v>48.28</v>
      </c>
      <c r="F24" s="463">
        <v>1340</v>
      </c>
      <c r="G24" s="464"/>
    </row>
    <row r="25" s="144" customFormat="1" ht="22.5" customHeight="1" spans="1:7">
      <c r="A25" s="466" t="s">
        <v>81</v>
      </c>
      <c r="B25" s="460">
        <v>232</v>
      </c>
      <c r="C25" s="48">
        <v>5988</v>
      </c>
      <c r="D25" s="48">
        <v>6437</v>
      </c>
      <c r="E25" s="462">
        <f t="shared" si="0"/>
        <v>-6.98</v>
      </c>
      <c r="F25" s="463">
        <v>6437</v>
      </c>
      <c r="G25" s="464"/>
    </row>
    <row r="26" s="144" customFormat="1" ht="22.5" customHeight="1" spans="1:7">
      <c r="A26" s="459" t="s">
        <v>82</v>
      </c>
      <c r="B26" s="460">
        <v>229</v>
      </c>
      <c r="C26" s="48">
        <v>2327</v>
      </c>
      <c r="D26" s="48">
        <v>641</v>
      </c>
      <c r="E26" s="462">
        <f t="shared" si="0"/>
        <v>263.03</v>
      </c>
      <c r="F26" s="463">
        <v>641</v>
      </c>
      <c r="G26" s="464"/>
    </row>
    <row r="27" s="144" customFormat="1" ht="22.5" customHeight="1" spans="1:7">
      <c r="A27" s="459"/>
      <c r="B27" s="467"/>
      <c r="C27" s="465"/>
      <c r="D27" s="486"/>
      <c r="E27" s="462"/>
      <c r="F27" s="469"/>
      <c r="G27" s="464"/>
    </row>
    <row r="28" s="144" customFormat="1" ht="22.5" customHeight="1" spans="1:6">
      <c r="A28" s="316"/>
      <c r="B28" s="470"/>
      <c r="C28" s="471"/>
      <c r="D28" s="471"/>
      <c r="E28" s="473"/>
      <c r="F28" s="469">
        <f>SUM(F4:F26)</f>
        <v>129140</v>
      </c>
    </row>
    <row r="29" s="144" customFormat="1" ht="22.5" customHeight="1" spans="1:6">
      <c r="A29" s="315"/>
      <c r="B29" s="474"/>
      <c r="C29" s="475"/>
      <c r="D29" s="486"/>
      <c r="E29" s="462"/>
      <c r="F29" s="469"/>
    </row>
    <row r="30" s="144" customFormat="1" ht="22.5" customHeight="1" spans="1:6">
      <c r="A30" s="315"/>
      <c r="B30" s="474"/>
      <c r="C30" s="475"/>
      <c r="D30" s="486"/>
      <c r="E30" s="462"/>
      <c r="F30" s="469"/>
    </row>
    <row r="31" s="144" customFormat="1" ht="22.5" customHeight="1" spans="1:10">
      <c r="A31" s="207" t="s">
        <v>83</v>
      </c>
      <c r="B31" s="476"/>
      <c r="C31" s="477">
        <f>SUM(C4:C30)</f>
        <v>112057</v>
      </c>
      <c r="D31" s="477">
        <f>SUM(D4:D30)</f>
        <v>129140</v>
      </c>
      <c r="E31" s="479">
        <f>+(C31-D31)/D31*100</f>
        <v>-13.23</v>
      </c>
      <c r="F31" s="480">
        <f>SUM(F4:F26)</f>
        <v>129140</v>
      </c>
      <c r="J31" s="485"/>
    </row>
    <row r="32" s="144" customFormat="1" ht="21.95" customHeight="1" spans="1:6">
      <c r="A32" s="481"/>
      <c r="B32" s="482"/>
      <c r="C32" s="483"/>
      <c r="D32" s="481"/>
      <c r="E32" s="481"/>
      <c r="F32" s="483"/>
    </row>
    <row r="33" s="144" customFormat="1" ht="21.95" customHeight="1" spans="2:6">
      <c r="B33" s="453"/>
      <c r="C33" s="285"/>
      <c r="F33" s="285"/>
    </row>
    <row r="34" s="144" customFormat="1" ht="21.95" customHeight="1" spans="2:6">
      <c r="B34" s="453"/>
      <c r="C34" s="285"/>
      <c r="F34" s="285"/>
    </row>
    <row r="35" s="144" customFormat="1" ht="21.95" customHeight="1" spans="2:6">
      <c r="B35" s="453"/>
      <c r="C35" s="285"/>
      <c r="F35" s="285"/>
    </row>
    <row r="36" s="144" customFormat="1" ht="14.4" spans="2:6">
      <c r="B36" s="453"/>
      <c r="C36" s="285"/>
      <c r="F36" s="285"/>
    </row>
    <row r="37" s="144" customFormat="1" ht="14.4" spans="2:6">
      <c r="B37" s="453"/>
      <c r="C37" s="285"/>
      <c r="F37" s="285"/>
    </row>
    <row r="38" s="144" customFormat="1" ht="14.4" spans="2:6">
      <c r="B38" s="453"/>
      <c r="C38" s="285"/>
      <c r="F38" s="285"/>
    </row>
    <row r="39" s="144" customFormat="1" ht="14.4" spans="2:6">
      <c r="B39" s="453"/>
      <c r="C39" s="285"/>
      <c r="F39" s="285"/>
    </row>
    <row r="40" s="144" customFormat="1" ht="14.4" spans="2:6">
      <c r="B40" s="453"/>
      <c r="C40" s="285"/>
      <c r="F40" s="285"/>
    </row>
    <row r="41" s="144" customFormat="1" ht="14.4" spans="2:6">
      <c r="B41" s="453"/>
      <c r="C41" s="285"/>
      <c r="F41" s="285"/>
    </row>
    <row r="42" s="144" customFormat="1" ht="14.4" spans="2:6">
      <c r="B42" s="453"/>
      <c r="C42" s="285"/>
      <c r="F42" s="285"/>
    </row>
    <row r="43" s="144" customFormat="1" ht="14.4" spans="2:6">
      <c r="B43" s="453"/>
      <c r="C43" s="285"/>
      <c r="F43" s="285"/>
    </row>
    <row r="44" s="144" customFormat="1" ht="14.4" spans="2:6">
      <c r="B44" s="453"/>
      <c r="C44" s="285"/>
      <c r="F44" s="285"/>
    </row>
    <row r="45" s="144" customFormat="1" ht="14.4" spans="1:6">
      <c r="A45" s="453"/>
      <c r="B45" s="453"/>
      <c r="C45" s="285"/>
      <c r="F45" s="285"/>
    </row>
    <row r="46" s="144" customFormat="1" ht="14.4" spans="2:6">
      <c r="B46" s="453"/>
      <c r="C46" s="285"/>
      <c r="F46" s="285"/>
    </row>
    <row r="47" s="144" customFormat="1" ht="14.4" spans="2:6">
      <c r="B47" s="453"/>
      <c r="C47" s="285"/>
      <c r="F47" s="285"/>
    </row>
    <row r="48" s="144" customFormat="1" ht="14.4" spans="2:6">
      <c r="B48" s="453"/>
      <c r="C48" s="285"/>
      <c r="F48" s="285"/>
    </row>
    <row r="49" s="144" customFormat="1" ht="14.4" spans="2:6">
      <c r="B49" s="453"/>
      <c r="C49" s="285"/>
      <c r="F49" s="285"/>
    </row>
    <row r="50" s="144" customFormat="1" ht="14.4" spans="2:6">
      <c r="B50" s="453"/>
      <c r="C50" s="285"/>
      <c r="F50" s="285"/>
    </row>
    <row r="51" s="144" customFormat="1" ht="14.4" spans="2:6">
      <c r="B51" s="453"/>
      <c r="C51" s="285"/>
      <c r="F51" s="285"/>
    </row>
    <row r="52" s="144" customFormat="1" ht="14.4" spans="2:6">
      <c r="B52" s="453"/>
      <c r="C52" s="285"/>
      <c r="F52" s="285"/>
    </row>
    <row r="53" s="144" customFormat="1" ht="14.4" spans="2:6">
      <c r="B53" s="453"/>
      <c r="C53" s="285"/>
      <c r="F53" s="285"/>
    </row>
    <row r="54" s="144" customFormat="1" ht="14.4" spans="2:6">
      <c r="B54" s="453"/>
      <c r="C54" s="285"/>
      <c r="F54" s="285"/>
    </row>
    <row r="55" s="144" customFormat="1" ht="14.4" spans="2:6">
      <c r="B55" s="453"/>
      <c r="C55" s="285"/>
      <c r="F55" s="285"/>
    </row>
    <row r="56" s="144" customFormat="1" ht="14.4" spans="2:6">
      <c r="B56" s="453"/>
      <c r="C56" s="285"/>
      <c r="F56" s="285"/>
    </row>
    <row r="57" s="144" customFormat="1" ht="14.4" spans="2:6">
      <c r="B57" s="453"/>
      <c r="C57" s="285"/>
      <c r="F57" s="285"/>
    </row>
    <row r="58" s="144" customFormat="1" ht="14.4" spans="2:6">
      <c r="B58" s="453"/>
      <c r="C58" s="285"/>
      <c r="F58" s="285"/>
    </row>
    <row r="59" s="144" customFormat="1" ht="14.4" spans="2:6">
      <c r="B59" s="453"/>
      <c r="C59" s="285"/>
      <c r="F59" s="285"/>
    </row>
    <row r="60" s="144" customFormat="1" ht="14.4" spans="2:6">
      <c r="B60" s="453"/>
      <c r="C60" s="285"/>
      <c r="F60" s="285"/>
    </row>
    <row r="61" s="144" customFormat="1" ht="14.4" spans="2:6">
      <c r="B61" s="453"/>
      <c r="C61" s="285"/>
      <c r="F61" s="285"/>
    </row>
    <row r="62" s="144" customFormat="1" ht="14.4" spans="2:6">
      <c r="B62" s="453"/>
      <c r="C62" s="285"/>
      <c r="F62" s="285"/>
    </row>
    <row r="63" s="144" customFormat="1" ht="14.4" spans="2:6">
      <c r="B63" s="453"/>
      <c r="C63" s="285"/>
      <c r="F63" s="285"/>
    </row>
    <row r="64" s="144" customFormat="1" ht="14.4" spans="2:6">
      <c r="B64" s="453"/>
      <c r="C64" s="285"/>
      <c r="F64" s="285"/>
    </row>
    <row r="65" s="144" customFormat="1" ht="14.4" spans="2:6">
      <c r="B65" s="453"/>
      <c r="C65" s="285"/>
      <c r="F65" s="285"/>
    </row>
    <row r="66" s="144" customFormat="1" ht="14.4" spans="2:6">
      <c r="B66" s="453"/>
      <c r="C66" s="285"/>
      <c r="F66" s="285"/>
    </row>
    <row r="67" s="144" customFormat="1" ht="14.4" spans="2:6">
      <c r="B67" s="453"/>
      <c r="C67" s="285"/>
      <c r="F67" s="285"/>
    </row>
    <row r="68" s="144" customFormat="1" ht="14.4" spans="2:6">
      <c r="B68" s="453"/>
      <c r="C68" s="285"/>
      <c r="F68" s="285"/>
    </row>
    <row r="69" s="144" customFormat="1" ht="14.4" spans="2:6">
      <c r="B69" s="453"/>
      <c r="C69" s="285"/>
      <c r="F69" s="285"/>
    </row>
    <row r="70" s="144" customFormat="1" ht="14.4" spans="2:6">
      <c r="B70" s="453"/>
      <c r="C70" s="285"/>
      <c r="F70" s="285"/>
    </row>
    <row r="71" s="144" customFormat="1" ht="14.4" spans="2:6">
      <c r="B71" s="453"/>
      <c r="C71" s="285"/>
      <c r="F71" s="285"/>
    </row>
    <row r="72" s="144" customFormat="1" ht="14.4" spans="2:6">
      <c r="B72" s="453"/>
      <c r="C72" s="285"/>
      <c r="F72" s="285"/>
    </row>
    <row r="73" s="144" customFormat="1" ht="14.4" spans="2:6">
      <c r="B73" s="453"/>
      <c r="C73" s="285"/>
      <c r="F73" s="285"/>
    </row>
    <row r="74" s="144" customFormat="1" ht="14.4" spans="2:6">
      <c r="B74" s="453"/>
      <c r="C74" s="285"/>
      <c r="F74" s="285"/>
    </row>
    <row r="75" s="144" customFormat="1" ht="14.4" spans="2:6">
      <c r="B75" s="453"/>
      <c r="C75" s="285"/>
      <c r="F75" s="285"/>
    </row>
    <row r="76" s="144" customFormat="1" ht="14.4" spans="2:6">
      <c r="B76" s="453"/>
      <c r="C76" s="285"/>
      <c r="F76" s="285"/>
    </row>
    <row r="77" s="144" customFormat="1" ht="14.4" spans="2:6">
      <c r="B77" s="453"/>
      <c r="C77" s="285"/>
      <c r="F77" s="285"/>
    </row>
    <row r="78" s="144" customFormat="1" ht="14.4" spans="2:6">
      <c r="B78" s="453"/>
      <c r="C78" s="285"/>
      <c r="F78" s="285"/>
    </row>
    <row r="79" s="144" customFormat="1" ht="14.4" spans="2:6">
      <c r="B79" s="453"/>
      <c r="C79" s="285"/>
      <c r="F79" s="285"/>
    </row>
    <row r="80" s="144" customFormat="1" ht="14.4" spans="2:6">
      <c r="B80" s="453"/>
      <c r="C80" s="285"/>
      <c r="F80" s="285"/>
    </row>
    <row r="81" s="144" customFormat="1" ht="14.4" spans="2:6">
      <c r="B81" s="453"/>
      <c r="C81" s="285"/>
      <c r="F81" s="285"/>
    </row>
  </sheetData>
  <mergeCells count="1">
    <mergeCell ref="A1:E1"/>
  </mergeCells>
  <printOptions horizontalCentered="1"/>
  <pageMargins left="0.78740157480315" right="0.78740157480315" top="0.78740157480315" bottom="0.78740157480315" header="0.196850393700787" footer="0.31496062992126"/>
  <pageSetup paperSize="9" firstPageNumber="2" orientation="portrait" blackAndWhite="1" useFirstPageNumber="1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</sheetPr>
  <dimension ref="A1:O86"/>
  <sheetViews>
    <sheetView topLeftCell="A12" workbookViewId="0">
      <selection activeCell="N8" sqref="N8"/>
    </sheetView>
  </sheetViews>
  <sheetFormatPr defaultColWidth="9" defaultRowHeight="15.6"/>
  <cols>
    <col min="1" max="1" width="27" style="95" customWidth="1"/>
    <col min="2" max="2" width="12.375" style="95" customWidth="1"/>
    <col min="3" max="3" width="26.75" style="95" customWidth="1"/>
    <col min="4" max="4" width="12.375" style="95" customWidth="1"/>
    <col min="5" max="5" width="9" style="95"/>
    <col min="6" max="11" width="9" style="95" hidden="1" customWidth="1"/>
    <col min="12" max="15" width="9" style="95"/>
    <col min="16" max="16384" width="9" style="96"/>
  </cols>
  <sheetData>
    <row r="1" s="91" customFormat="1" ht="30" customHeight="1" spans="1:15">
      <c r="A1" s="181" t="s">
        <v>773</v>
      </c>
      <c r="B1" s="181"/>
      <c r="C1" s="181"/>
      <c r="D1" s="181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="92" customFormat="1" ht="19.5" customHeight="1" spans="1:15">
      <c r="A2" s="100"/>
      <c r="B2" s="100"/>
      <c r="C2" s="100"/>
      <c r="D2" s="101" t="s">
        <v>1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="92" customFormat="1" ht="30" customHeight="1" spans="1:15">
      <c r="A3" s="103" t="s">
        <v>774</v>
      </c>
      <c r="B3" s="182"/>
      <c r="C3" s="182" t="s">
        <v>775</v>
      </c>
      <c r="D3" s="105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="93" customFormat="1" ht="30" customHeight="1" spans="1:15">
      <c r="A4" s="106" t="s">
        <v>154</v>
      </c>
      <c r="B4" s="183" t="s">
        <v>220</v>
      </c>
      <c r="C4" s="183" t="s">
        <v>154</v>
      </c>
      <c r="D4" s="108" t="s">
        <v>220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="92" customFormat="1" ht="30" customHeight="1" spans="1:15">
      <c r="A5" s="110" t="s">
        <v>156</v>
      </c>
      <c r="B5" s="184">
        <v>95</v>
      </c>
      <c r="C5" s="185" t="s">
        <v>171</v>
      </c>
      <c r="D5" s="11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="92" customFormat="1" ht="30" customHeight="1" spans="1:15">
      <c r="A6" s="113" t="s">
        <v>157</v>
      </c>
      <c r="B6" s="184"/>
      <c r="C6" s="185" t="s">
        <v>172</v>
      </c>
      <c r="D6" s="11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="92" customFormat="1" ht="30" customHeight="1" spans="1:15">
      <c r="A7" s="113" t="s">
        <v>158</v>
      </c>
      <c r="B7" s="184"/>
      <c r="C7" s="185" t="s">
        <v>173</v>
      </c>
      <c r="D7" s="11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="92" customFormat="1" ht="30" customHeight="1" spans="1:15">
      <c r="A8" s="114" t="s">
        <v>159</v>
      </c>
      <c r="B8" s="184">
        <v>95</v>
      </c>
      <c r="C8" s="185" t="s">
        <v>174</v>
      </c>
      <c r="D8" s="11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="92" customFormat="1" ht="30" customHeight="1" spans="1:15">
      <c r="A9" s="110" t="s">
        <v>160</v>
      </c>
      <c r="B9" s="184"/>
      <c r="C9" s="185" t="s">
        <v>175</v>
      </c>
      <c r="D9" s="11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="92" customFormat="1" ht="30" customHeight="1" spans="1:15">
      <c r="A10" s="113" t="s">
        <v>161</v>
      </c>
      <c r="B10" s="184"/>
      <c r="C10" s="185" t="s">
        <v>176</v>
      </c>
      <c r="D10" s="11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="92" customFormat="1" ht="30" customHeight="1" spans="1:15">
      <c r="A11" s="113" t="s">
        <v>162</v>
      </c>
      <c r="B11" s="184"/>
      <c r="C11" s="185" t="s">
        <v>177</v>
      </c>
      <c r="D11" s="11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="92" customFormat="1" ht="30" customHeight="1" spans="1:15">
      <c r="A12" s="114" t="s">
        <v>163</v>
      </c>
      <c r="B12" s="184"/>
      <c r="C12" s="185" t="s">
        <v>178</v>
      </c>
      <c r="D12" s="11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="92" customFormat="1" ht="30" customHeight="1" spans="1:15">
      <c r="A13" s="110" t="s">
        <v>164</v>
      </c>
      <c r="B13" s="184"/>
      <c r="C13" s="185" t="s">
        <v>179</v>
      </c>
      <c r="D13" s="11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="92" customFormat="1" ht="30" customHeight="1" spans="1:15">
      <c r="A14" s="110"/>
      <c r="B14" s="184"/>
      <c r="C14" s="185" t="s">
        <v>180</v>
      </c>
      <c r="D14" s="115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="92" customFormat="1" ht="30" customHeight="1" spans="1:15">
      <c r="A15" s="110" t="s">
        <v>165</v>
      </c>
      <c r="B15" s="184"/>
      <c r="C15" s="185" t="s">
        <v>181</v>
      </c>
      <c r="D15" s="115">
        <v>66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="92" customFormat="1" ht="30" customHeight="1" spans="1:15">
      <c r="A16" s="110"/>
      <c r="B16" s="184"/>
      <c r="C16" s="185" t="s">
        <v>182</v>
      </c>
      <c r="D16" s="115">
        <f>D17</f>
        <v>29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="92" customFormat="1" ht="30" customHeight="1" spans="1:15">
      <c r="A17" s="110" t="s">
        <v>166</v>
      </c>
      <c r="B17" s="184"/>
      <c r="C17" s="186" t="s">
        <v>183</v>
      </c>
      <c r="D17" s="115">
        <v>29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="92" customFormat="1" ht="30" customHeight="1" spans="1:15">
      <c r="A18" s="110"/>
      <c r="B18" s="184"/>
      <c r="C18" s="185"/>
      <c r="D18" s="115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="92" customFormat="1" ht="30" customHeight="1" spans="1:15">
      <c r="A19" s="117" t="s">
        <v>167</v>
      </c>
      <c r="B19" s="118">
        <f>B5+B9+B13+B15+B17</f>
        <v>95</v>
      </c>
      <c r="C19" s="187" t="s">
        <v>184</v>
      </c>
      <c r="D19" s="119">
        <f>D12+D15+D17</f>
        <v>95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="92" customFormat="1" ht="30" customHeight="1" spans="1:15">
      <c r="A20" s="120" t="s">
        <v>168</v>
      </c>
      <c r="B20" s="188"/>
      <c r="C20" s="189" t="s">
        <v>185</v>
      </c>
      <c r="D20" s="12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="92" customFormat="1" ht="30" customHeight="1" spans="1:15">
      <c r="A21" s="120"/>
      <c r="B21" s="188"/>
      <c r="C21" s="189"/>
      <c r="D21" s="12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</row>
    <row r="22" s="92" customFormat="1" ht="30" customHeight="1" spans="1:15">
      <c r="A22" s="120"/>
      <c r="B22" s="188"/>
      <c r="C22" s="189"/>
      <c r="D22" s="12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</row>
    <row r="23" s="92" customFormat="1" ht="30" customHeight="1" spans="1:15">
      <c r="A23" s="120"/>
      <c r="B23" s="188"/>
      <c r="C23" s="189"/>
      <c r="D23" s="12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</row>
    <row r="24" s="94" customFormat="1" ht="30" customHeight="1" spans="1:15">
      <c r="A24" s="123" t="s">
        <v>169</v>
      </c>
      <c r="B24" s="190">
        <f>B19+B20</f>
        <v>95</v>
      </c>
      <c r="C24" s="191" t="s">
        <v>186</v>
      </c>
      <c r="D24" s="125">
        <f>+D19</f>
        <v>95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</row>
    <row r="25" s="94" customFormat="1" ht="24.95" customHeight="1" spans="1:15">
      <c r="A25" s="127"/>
      <c r="B25" s="127"/>
      <c r="C25" s="126"/>
      <c r="D25" s="128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</row>
    <row r="26" s="94" customFormat="1" ht="14.4" spans="1:1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="94" customFormat="1" ht="14.4" spans="1:1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="94" customFormat="1" ht="14.4" spans="1:1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="94" customFormat="1" ht="14.4" spans="1:1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="92" customFormat="1" ht="14.4" spans="1:1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</row>
    <row r="31" s="92" customFormat="1" ht="14.4" spans="1:1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="92" customFormat="1" ht="14.4" spans="1:1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="92" customFormat="1" ht="14.4" spans="1:1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="92" customFormat="1" ht="14.4" spans="1:1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="92" customFormat="1" ht="14.4" spans="1:1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</row>
    <row r="36" s="92" customFormat="1" ht="14.4" spans="1:1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="92" customFormat="1" ht="14.4" spans="1:1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="92" customFormat="1" ht="14.4" spans="1:1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</row>
    <row r="39" s="92" customFormat="1" ht="14.4" spans="1:1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</row>
    <row r="40" s="92" customFormat="1" ht="14.4" spans="1:1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</row>
    <row r="41" s="92" customFormat="1" ht="14.4" spans="1:1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</row>
    <row r="42" s="92" customFormat="1" ht="14.4" spans="1:1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</row>
    <row r="43" s="92" customFormat="1" ht="14.4" spans="1:1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</row>
    <row r="44" s="92" customFormat="1" ht="14.4" spans="1:1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="92" customFormat="1" ht="14.4" spans="1:1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="92" customFormat="1" ht="14.4" spans="1:1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</row>
    <row r="47" s="92" customFormat="1" ht="14.4" spans="1:1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s="92" customFormat="1" ht="14.4" spans="1:1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</row>
    <row r="49" s="92" customFormat="1" ht="14.4" spans="1:1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</row>
    <row r="50" s="92" customFormat="1" ht="14.4" spans="1:1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</row>
    <row r="51" s="92" customFormat="1" ht="14.4" spans="1:1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</row>
    <row r="52" s="92" customFormat="1" ht="14.4" spans="1:1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</row>
    <row r="53" s="92" customFormat="1" ht="14.4" spans="1:1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</row>
    <row r="54" s="92" customFormat="1" ht="14.4" spans="1:1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="92" customFormat="1" ht="14.4" spans="1:1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</row>
    <row r="56" s="92" customFormat="1" ht="14.4" spans="1:1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</row>
    <row r="57" s="92" customFormat="1" ht="14.4" spans="1:1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</row>
    <row r="58" s="92" customFormat="1" ht="14.4" spans="1:1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</row>
    <row r="59" s="92" customFormat="1" ht="14.4" spans="1:1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</row>
    <row r="60" s="92" customFormat="1" ht="14.4" spans="1:1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</row>
    <row r="61" s="92" customFormat="1" ht="14.4" spans="1:1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</row>
    <row r="62" s="92" customFormat="1" ht="14.4" spans="1:1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</row>
    <row r="63" s="92" customFormat="1" ht="14.4" spans="1:15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</row>
    <row r="64" s="92" customFormat="1" ht="14.4" spans="1:1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</row>
    <row r="65" s="92" customFormat="1" ht="14.4" spans="1:1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</row>
    <row r="66" s="92" customFormat="1" ht="14.4" spans="1:1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</row>
    <row r="67" s="92" customFormat="1" ht="14.4" spans="1:1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</row>
    <row r="68" s="92" customFormat="1" ht="14.4" spans="1:1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</row>
    <row r="69" s="92" customFormat="1" ht="14.4" spans="1:1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</row>
    <row r="70" s="92" customFormat="1" ht="14.4" spans="1:1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</row>
    <row r="71" s="92" customFormat="1" ht="14.4" spans="1:1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</row>
    <row r="72" s="92" customFormat="1" ht="14.4" spans="1:1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</row>
    <row r="73" s="92" customFormat="1" ht="14.4" spans="1:1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</row>
    <row r="74" s="92" customFormat="1" ht="14.4" spans="1:1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</row>
    <row r="75" s="92" customFormat="1" ht="14.4" spans="1:1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</row>
    <row r="76" s="92" customFormat="1" ht="14.4" spans="1:1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</row>
    <row r="77" s="92" customFormat="1" ht="14.4" spans="1:15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</row>
    <row r="78" s="92" customFormat="1" ht="14.4" spans="1:15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</row>
    <row r="79" s="92" customFormat="1" ht="14.4" spans="1:1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</row>
    <row r="80" s="92" customFormat="1" ht="14.4" spans="1:1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</row>
    <row r="81" s="92" customFormat="1" ht="14.4" spans="1:1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</row>
    <row r="82" s="92" customFormat="1" ht="14.4" spans="1:15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</row>
    <row r="83" s="92" customFormat="1" ht="14.4" spans="1:15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</row>
    <row r="84" s="92" customFormat="1" ht="14.4" spans="1:1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</row>
    <row r="85" s="92" customFormat="1" ht="14.4" spans="1:1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</row>
    <row r="86" s="92" customFormat="1" ht="14.4" spans="1:1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</row>
  </sheetData>
  <mergeCells count="4">
    <mergeCell ref="A1:D1"/>
    <mergeCell ref="A3:B3"/>
    <mergeCell ref="C3:D3"/>
    <mergeCell ref="A25:B25"/>
  </mergeCells>
  <printOptions horizontalCentered="1"/>
  <pageMargins left="0.786805555555556" right="0.786805555555556" top="0.786805555555556" bottom="0.786805555555556" header="0.196527777777778" footer="0.314583333333333"/>
  <pageSetup paperSize="9" firstPageNumber="21" orientation="portrait" useFirstPageNumber="1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HJ27"/>
  <sheetViews>
    <sheetView workbookViewId="0">
      <selection activeCell="G8" sqref="G8"/>
    </sheetView>
  </sheetViews>
  <sheetFormatPr defaultColWidth="8.8" defaultRowHeight="15.6"/>
  <cols>
    <col min="1" max="1" width="15.2" customWidth="1"/>
    <col min="2" max="2" width="46.05" customWidth="1"/>
    <col min="3" max="3" width="18.45" customWidth="1"/>
  </cols>
  <sheetData>
    <row r="1" ht="30" customHeight="1" spans="1:3">
      <c r="A1" s="139" t="s">
        <v>776</v>
      </c>
      <c r="B1" s="139"/>
      <c r="C1" s="139"/>
    </row>
    <row r="2" ht="20.1" customHeight="1" spans="2:3">
      <c r="B2" s="159"/>
      <c r="C2" s="160" t="s">
        <v>1</v>
      </c>
    </row>
    <row r="3" s="2" customFormat="1" ht="30" customHeight="1" spans="1:218">
      <c r="A3" s="161" t="s">
        <v>54</v>
      </c>
      <c r="B3" s="162" t="s">
        <v>231</v>
      </c>
      <c r="C3" s="163" t="s">
        <v>220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64"/>
      <c r="HI3" s="164"/>
      <c r="HJ3" s="164"/>
    </row>
    <row r="4" s="2" customFormat="1" ht="21" hidden="1" customHeight="1" spans="1:218">
      <c r="A4" s="165"/>
      <c r="B4" s="166"/>
      <c r="C4" s="167" t="s">
        <v>777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</row>
    <row r="5" s="2" customFormat="1" ht="43" hidden="1" customHeight="1" spans="1:218">
      <c r="A5" s="165"/>
      <c r="B5" s="166"/>
      <c r="C5" s="168" t="s">
        <v>778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4"/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64"/>
      <c r="HE5" s="164"/>
      <c r="HF5" s="164"/>
      <c r="HG5" s="164"/>
      <c r="HH5" s="164"/>
      <c r="HI5" s="164"/>
      <c r="HJ5" s="164"/>
    </row>
    <row r="6" s="4" customFormat="1" ht="30" customHeight="1" spans="1:3">
      <c r="A6" s="169" t="s">
        <v>573</v>
      </c>
      <c r="B6" s="170" t="s">
        <v>70</v>
      </c>
      <c r="C6" s="171">
        <v>106063</v>
      </c>
    </row>
    <row r="7" s="4" customFormat="1" ht="30" customHeight="1" spans="1:3">
      <c r="A7" s="169" t="s">
        <v>779</v>
      </c>
      <c r="B7" s="170" t="s">
        <v>780</v>
      </c>
      <c r="C7" s="171">
        <v>105963</v>
      </c>
    </row>
    <row r="8" ht="30" customHeight="1" spans="1:3">
      <c r="A8" s="172" t="s">
        <v>781</v>
      </c>
      <c r="B8" s="173" t="s">
        <v>782</v>
      </c>
      <c r="C8" s="174">
        <v>42000</v>
      </c>
    </row>
    <row r="9" ht="30" customHeight="1" spans="1:3">
      <c r="A9" s="172" t="s">
        <v>783</v>
      </c>
      <c r="B9" s="173" t="s">
        <v>784</v>
      </c>
      <c r="C9" s="174">
        <v>8000</v>
      </c>
    </row>
    <row r="10" ht="30" customHeight="1" spans="1:3">
      <c r="A10" s="172" t="s">
        <v>785</v>
      </c>
      <c r="B10" s="173" t="s">
        <v>786</v>
      </c>
      <c r="C10" s="174">
        <v>26285</v>
      </c>
    </row>
    <row r="11" ht="30" customHeight="1" spans="1:3">
      <c r="A11" s="172" t="s">
        <v>787</v>
      </c>
      <c r="B11" s="173" t="s">
        <v>788</v>
      </c>
      <c r="C11" s="174">
        <v>2699</v>
      </c>
    </row>
    <row r="12" ht="30" customHeight="1" spans="1:3">
      <c r="A12" s="172" t="s">
        <v>789</v>
      </c>
      <c r="B12" s="173" t="s">
        <v>790</v>
      </c>
      <c r="C12" s="174">
        <v>24</v>
      </c>
    </row>
    <row r="13" ht="30" customHeight="1" spans="1:3">
      <c r="A13" s="172" t="s">
        <v>791</v>
      </c>
      <c r="B13" s="173" t="s">
        <v>792</v>
      </c>
      <c r="C13" s="174">
        <v>2000</v>
      </c>
    </row>
    <row r="14" ht="30" customHeight="1" spans="1:3">
      <c r="A14" s="172" t="s">
        <v>793</v>
      </c>
      <c r="B14" s="173" t="s">
        <v>794</v>
      </c>
      <c r="C14" s="174">
        <v>1043</v>
      </c>
    </row>
    <row r="15" ht="30" customHeight="1" spans="1:3">
      <c r="A15" s="172" t="s">
        <v>795</v>
      </c>
      <c r="B15" s="173" t="s">
        <v>796</v>
      </c>
      <c r="C15" s="174">
        <v>1587</v>
      </c>
    </row>
    <row r="16" ht="30" customHeight="1" spans="1:3">
      <c r="A16" s="172" t="s">
        <v>797</v>
      </c>
      <c r="B16" s="173" t="s">
        <v>798</v>
      </c>
      <c r="C16" s="174">
        <v>2162</v>
      </c>
    </row>
    <row r="17" ht="30" customHeight="1" spans="1:3">
      <c r="A17" s="172" t="s">
        <v>799</v>
      </c>
      <c r="B17" s="173" t="s">
        <v>800</v>
      </c>
      <c r="C17" s="174">
        <v>20163</v>
      </c>
    </row>
    <row r="18" s="4" customFormat="1" ht="30" customHeight="1" spans="1:3">
      <c r="A18" s="169" t="s">
        <v>801</v>
      </c>
      <c r="B18" s="170" t="s">
        <v>802</v>
      </c>
      <c r="C18" s="171">
        <v>100</v>
      </c>
    </row>
    <row r="19" ht="30" customHeight="1" spans="1:3">
      <c r="A19" s="172" t="s">
        <v>803</v>
      </c>
      <c r="B19" s="173" t="s">
        <v>804</v>
      </c>
      <c r="C19" s="174">
        <v>100</v>
      </c>
    </row>
    <row r="20" ht="30" customHeight="1" spans="1:3">
      <c r="A20" s="169" t="s">
        <v>805</v>
      </c>
      <c r="B20" s="170" t="s">
        <v>806</v>
      </c>
      <c r="C20" s="171">
        <v>5300</v>
      </c>
    </row>
    <row r="21" ht="30" customHeight="1" spans="1:3">
      <c r="A21" s="169" t="s">
        <v>807</v>
      </c>
      <c r="B21" s="170" t="s">
        <v>808</v>
      </c>
      <c r="C21" s="171">
        <v>5300</v>
      </c>
    </row>
    <row r="22" ht="30" customHeight="1" spans="1:3">
      <c r="A22" s="172" t="s">
        <v>809</v>
      </c>
      <c r="B22" s="173" t="s">
        <v>810</v>
      </c>
      <c r="C22" s="174">
        <v>5300</v>
      </c>
    </row>
    <row r="23" ht="30" customHeight="1" spans="1:3">
      <c r="A23" s="169" t="s">
        <v>709</v>
      </c>
      <c r="B23" s="170" t="s">
        <v>710</v>
      </c>
      <c r="C23" s="171">
        <v>38000</v>
      </c>
    </row>
    <row r="24" ht="30" customHeight="1" spans="1:3">
      <c r="A24" s="169" t="s">
        <v>811</v>
      </c>
      <c r="B24" s="170" t="s">
        <v>812</v>
      </c>
      <c r="C24" s="171">
        <v>38000</v>
      </c>
    </row>
    <row r="25" ht="30" customHeight="1" spans="1:3">
      <c r="A25" s="172" t="s">
        <v>813</v>
      </c>
      <c r="B25" s="173" t="s">
        <v>814</v>
      </c>
      <c r="C25" s="174">
        <v>38000</v>
      </c>
    </row>
    <row r="26" ht="30" customHeight="1" spans="1:3">
      <c r="A26" s="175"/>
      <c r="B26" s="176"/>
      <c r="C26" s="177"/>
    </row>
    <row r="27" ht="30" customHeight="1" spans="1:3">
      <c r="A27" s="178"/>
      <c r="B27" s="179" t="s">
        <v>83</v>
      </c>
      <c r="C27" s="180">
        <v>149363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B11" sqref="B11:C11"/>
    </sheetView>
  </sheetViews>
  <sheetFormatPr defaultColWidth="8.8" defaultRowHeight="15.6"/>
  <cols>
    <col min="1" max="1" width="53.275" customWidth="1"/>
    <col min="2" max="2" width="26.5916666666667" customWidth="1"/>
  </cols>
  <sheetData>
    <row r="1" s="137" customFormat="1" ht="30" customHeight="1" spans="1:15">
      <c r="A1" s="139" t="s">
        <v>815</v>
      </c>
      <c r="B1" s="139"/>
      <c r="C1" s="140"/>
      <c r="D1" s="140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="138" customFormat="1" ht="20.1" customHeight="1" spans="1:15">
      <c r="A2" s="142"/>
      <c r="B2" s="69" t="s">
        <v>1</v>
      </c>
      <c r="C2" s="143"/>
      <c r="D2" s="69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ht="30" customHeight="1" spans="1:2">
      <c r="A3" s="42" t="s">
        <v>816</v>
      </c>
      <c r="B3" s="145">
        <f>SUM(B4:B11)</f>
        <v>0</v>
      </c>
    </row>
    <row r="4" ht="30" customHeight="1" spans="1:2">
      <c r="A4" s="146" t="s">
        <v>749</v>
      </c>
      <c r="B4" s="147"/>
    </row>
    <row r="5" ht="30" customHeight="1" spans="1:2">
      <c r="A5" s="146" t="s">
        <v>750</v>
      </c>
      <c r="B5" s="147"/>
    </row>
    <row r="6" ht="30" customHeight="1" spans="1:2">
      <c r="A6" s="146" t="s">
        <v>753</v>
      </c>
      <c r="B6" s="147"/>
    </row>
    <row r="7" ht="30" customHeight="1" spans="1:2">
      <c r="A7" s="146" t="s">
        <v>754</v>
      </c>
      <c r="B7" s="147"/>
    </row>
    <row r="8" ht="30" customHeight="1" spans="1:2">
      <c r="A8" s="146" t="s">
        <v>755</v>
      </c>
      <c r="B8" s="147"/>
    </row>
    <row r="9" ht="30" customHeight="1" spans="1:2">
      <c r="A9" s="146" t="s">
        <v>756</v>
      </c>
      <c r="B9" s="147"/>
    </row>
    <row r="10" ht="30" customHeight="1" spans="1:2">
      <c r="A10" s="146" t="s">
        <v>757</v>
      </c>
      <c r="B10" s="147"/>
    </row>
    <row r="11" ht="30" customHeight="1" spans="1:2">
      <c r="A11" s="148" t="s">
        <v>764</v>
      </c>
      <c r="B11" s="149"/>
    </row>
    <row r="12" ht="30" hidden="1" customHeight="1" spans="1:2">
      <c r="A12" s="150"/>
      <c r="B12" s="151"/>
    </row>
    <row r="13" ht="30" hidden="1" customHeight="1" spans="1:2">
      <c r="A13" s="152"/>
      <c r="B13" s="153"/>
    </row>
    <row r="14" ht="30" hidden="1" customHeight="1" spans="1:2">
      <c r="A14" s="154"/>
      <c r="B14" s="155"/>
    </row>
    <row r="15" ht="30" hidden="1" customHeight="1" spans="1:2">
      <c r="A15" s="154"/>
      <c r="B15" s="155"/>
    </row>
    <row r="16" ht="30" hidden="1" customHeight="1" spans="1:2">
      <c r="A16" s="154"/>
      <c r="B16" s="155"/>
    </row>
    <row r="17" ht="30" hidden="1" customHeight="1" spans="1:2">
      <c r="A17" s="154"/>
      <c r="B17" s="155"/>
    </row>
    <row r="18" ht="30" hidden="1" customHeight="1" spans="1:2">
      <c r="A18" s="154"/>
      <c r="B18" s="155"/>
    </row>
    <row r="19" ht="30" hidden="1" customHeight="1" spans="1:2">
      <c r="A19" s="154"/>
      <c r="B19" s="155"/>
    </row>
    <row r="20" ht="30" hidden="1" customHeight="1" spans="1:2">
      <c r="A20" s="154"/>
      <c r="B20" s="155"/>
    </row>
    <row r="21" ht="30" hidden="1" customHeight="1" spans="1:2">
      <c r="A21" s="154"/>
      <c r="B21" s="155"/>
    </row>
    <row r="22" ht="30" hidden="1" customHeight="1" spans="1:2">
      <c r="A22" s="154"/>
      <c r="B22" s="155"/>
    </row>
    <row r="23" ht="30" hidden="1" customHeight="1" spans="1:2">
      <c r="A23" s="154"/>
      <c r="B23" s="155"/>
    </row>
    <row r="24" ht="30" hidden="1" customHeight="1" spans="1:2">
      <c r="A24" s="156"/>
      <c r="B24" s="157"/>
    </row>
    <row r="25" ht="24" customHeight="1" spans="1:1">
      <c r="A25" s="158" t="s">
        <v>817</v>
      </c>
    </row>
  </sheetData>
  <mergeCells count="1">
    <mergeCell ref="A1:B1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</sheetPr>
  <dimension ref="A1:O86"/>
  <sheetViews>
    <sheetView workbookViewId="0">
      <selection activeCell="N11" sqref="N11"/>
    </sheetView>
  </sheetViews>
  <sheetFormatPr defaultColWidth="9" defaultRowHeight="15.6"/>
  <cols>
    <col min="1" max="1" width="55.4" style="95" customWidth="1"/>
    <col min="2" max="2" width="24" style="95" customWidth="1"/>
    <col min="3" max="3" width="26.75" style="95" hidden="1" customWidth="1"/>
    <col min="4" max="4" width="12.375" style="95" hidden="1" customWidth="1"/>
    <col min="5" max="5" width="9" style="95"/>
    <col min="6" max="11" width="9" style="95" hidden="1" customWidth="1"/>
    <col min="12" max="15" width="9" style="95"/>
    <col min="16" max="16384" width="9" style="96"/>
  </cols>
  <sheetData>
    <row r="1" s="91" customFormat="1" ht="30" customHeight="1" spans="1:15">
      <c r="A1" s="98" t="s">
        <v>818</v>
      </c>
      <c r="B1" s="98"/>
      <c r="C1" s="97"/>
      <c r="D1" s="97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="92" customFormat="1" ht="19.5" customHeight="1" spans="1:15">
      <c r="A2" s="100"/>
      <c r="B2" s="101" t="s">
        <v>1</v>
      </c>
      <c r="C2" s="100"/>
      <c r="D2" s="101" t="s">
        <v>1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="92" customFormat="1" ht="30" customHeight="1" spans="1:15">
      <c r="A3" s="103" t="s">
        <v>774</v>
      </c>
      <c r="B3" s="105"/>
      <c r="C3" s="129" t="s">
        <v>775</v>
      </c>
      <c r="D3" s="105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="93" customFormat="1" ht="30" customHeight="1" spans="1:15">
      <c r="A4" s="106" t="s">
        <v>154</v>
      </c>
      <c r="B4" s="108" t="s">
        <v>220</v>
      </c>
      <c r="C4" s="130" t="s">
        <v>154</v>
      </c>
      <c r="D4" s="108" t="s">
        <v>220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="92" customFormat="1" ht="30" customHeight="1" spans="1:15">
      <c r="A5" s="110" t="s">
        <v>156</v>
      </c>
      <c r="B5" s="112">
        <v>95</v>
      </c>
      <c r="C5" s="131" t="s">
        <v>171</v>
      </c>
      <c r="D5" s="11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="92" customFormat="1" ht="30" customHeight="1" spans="1:15">
      <c r="A6" s="113" t="s">
        <v>157</v>
      </c>
      <c r="B6" s="112"/>
      <c r="C6" s="131" t="s">
        <v>172</v>
      </c>
      <c r="D6" s="11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="92" customFormat="1" ht="30" customHeight="1" spans="1:15">
      <c r="A7" s="113" t="s">
        <v>158</v>
      </c>
      <c r="B7" s="112"/>
      <c r="C7" s="131" t="s">
        <v>173</v>
      </c>
      <c r="D7" s="11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="92" customFormat="1" ht="30" customHeight="1" spans="1:15">
      <c r="A8" s="114" t="s">
        <v>159</v>
      </c>
      <c r="B8" s="112">
        <v>95</v>
      </c>
      <c r="C8" s="131" t="s">
        <v>174</v>
      </c>
      <c r="D8" s="11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="92" customFormat="1" ht="30" customHeight="1" spans="1:15">
      <c r="A9" s="110" t="s">
        <v>160</v>
      </c>
      <c r="B9" s="112"/>
      <c r="C9" s="131" t="s">
        <v>175</v>
      </c>
      <c r="D9" s="11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="92" customFormat="1" ht="30" customHeight="1" spans="1:15">
      <c r="A10" s="113" t="s">
        <v>161</v>
      </c>
      <c r="B10" s="112"/>
      <c r="C10" s="131" t="s">
        <v>176</v>
      </c>
      <c r="D10" s="11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="92" customFormat="1" ht="30" customHeight="1" spans="1:15">
      <c r="A11" s="113" t="s">
        <v>162</v>
      </c>
      <c r="B11" s="112"/>
      <c r="C11" s="131" t="s">
        <v>177</v>
      </c>
      <c r="D11" s="11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="92" customFormat="1" ht="30" customHeight="1" spans="1:15">
      <c r="A12" s="114" t="s">
        <v>163</v>
      </c>
      <c r="B12" s="112"/>
      <c r="C12" s="131" t="s">
        <v>178</v>
      </c>
      <c r="D12" s="11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="92" customFormat="1" ht="30" customHeight="1" spans="1:15">
      <c r="A13" s="110" t="s">
        <v>164</v>
      </c>
      <c r="B13" s="112"/>
      <c r="C13" s="131" t="s">
        <v>179</v>
      </c>
      <c r="D13" s="11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="92" customFormat="1" ht="30" customHeight="1" spans="1:15">
      <c r="A14" s="110"/>
      <c r="B14" s="112"/>
      <c r="C14" s="131" t="s">
        <v>180</v>
      </c>
      <c r="D14" s="115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="92" customFormat="1" ht="30" customHeight="1" spans="1:15">
      <c r="A15" s="110" t="s">
        <v>165</v>
      </c>
      <c r="B15" s="112"/>
      <c r="C15" s="131" t="s">
        <v>181</v>
      </c>
      <c r="D15" s="115">
        <v>66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="92" customFormat="1" ht="30" customHeight="1" spans="1:15">
      <c r="A16" s="110"/>
      <c r="B16" s="112"/>
      <c r="C16" s="131" t="s">
        <v>182</v>
      </c>
      <c r="D16" s="115">
        <f>D17</f>
        <v>29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="92" customFormat="1" ht="30" customHeight="1" spans="1:15">
      <c r="A17" s="110" t="s">
        <v>166</v>
      </c>
      <c r="B17" s="112"/>
      <c r="C17" s="132" t="s">
        <v>183</v>
      </c>
      <c r="D17" s="115">
        <v>29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="92" customFormat="1" ht="30" customHeight="1" spans="1:15">
      <c r="A18" s="110"/>
      <c r="B18" s="112"/>
      <c r="C18" s="131"/>
      <c r="D18" s="115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="92" customFormat="1" ht="30" customHeight="1" spans="1:15">
      <c r="A19" s="117" t="s">
        <v>167</v>
      </c>
      <c r="B19" s="133">
        <f>B5+B9+B13+B15+B17</f>
        <v>95</v>
      </c>
      <c r="C19" s="134" t="s">
        <v>184</v>
      </c>
      <c r="D19" s="119">
        <f>D12+D15+D17</f>
        <v>95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="92" customFormat="1" ht="30" customHeight="1" spans="1:15">
      <c r="A20" s="120" t="s">
        <v>168</v>
      </c>
      <c r="B20" s="122"/>
      <c r="C20" s="135" t="s">
        <v>185</v>
      </c>
      <c r="D20" s="12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="92" customFormat="1" ht="30" customHeight="1" spans="1:15">
      <c r="A21" s="120"/>
      <c r="B21" s="122"/>
      <c r="C21" s="135"/>
      <c r="D21" s="12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</row>
    <row r="22" s="92" customFormat="1" ht="30" customHeight="1" spans="1:15">
      <c r="A22" s="120"/>
      <c r="B22" s="122"/>
      <c r="C22" s="135"/>
      <c r="D22" s="12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</row>
    <row r="23" s="92" customFormat="1" ht="30" customHeight="1" spans="1:15">
      <c r="A23" s="120"/>
      <c r="B23" s="122"/>
      <c r="C23" s="135"/>
      <c r="D23" s="12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</row>
    <row r="24" s="94" customFormat="1" ht="30" customHeight="1" spans="1:15">
      <c r="A24" s="123" t="s">
        <v>169</v>
      </c>
      <c r="B24" s="125">
        <f>B19+B20</f>
        <v>95</v>
      </c>
      <c r="C24" s="136" t="s">
        <v>186</v>
      </c>
      <c r="D24" s="125">
        <f>+D19</f>
        <v>95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</row>
    <row r="25" s="94" customFormat="1" ht="24.95" customHeight="1" spans="1:15">
      <c r="A25" s="127"/>
      <c r="B25" s="127"/>
      <c r="C25" s="126"/>
      <c r="D25" s="128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</row>
    <row r="26" s="94" customFormat="1" ht="14.4" spans="1:1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="94" customFormat="1" ht="14.4" spans="1:1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="94" customFormat="1" ht="14.4" spans="1:1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="94" customFormat="1" ht="14.4" spans="1:1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="92" customFormat="1" ht="14.4" spans="1:1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</row>
    <row r="31" s="92" customFormat="1" ht="14.4" spans="1:1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="92" customFormat="1" ht="14.4" spans="1:1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="92" customFormat="1" ht="14.4" spans="1:1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="92" customFormat="1" ht="14.4" spans="1:1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="92" customFormat="1" ht="14.4" spans="1:1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</row>
    <row r="36" s="92" customFormat="1" ht="14.4" spans="1:1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="92" customFormat="1" ht="14.4" spans="1:1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="92" customFormat="1" ht="14.4" spans="1:1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</row>
    <row r="39" s="92" customFormat="1" ht="14.4" spans="1:1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</row>
    <row r="40" s="92" customFormat="1" ht="14.4" spans="1:1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</row>
    <row r="41" s="92" customFormat="1" ht="14.4" spans="1:1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</row>
    <row r="42" s="92" customFormat="1" ht="14.4" spans="1:1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</row>
    <row r="43" s="92" customFormat="1" ht="14.4" spans="1:1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</row>
    <row r="44" s="92" customFormat="1" ht="14.4" spans="1:1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="92" customFormat="1" ht="14.4" spans="1:1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="92" customFormat="1" ht="14.4" spans="1:1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</row>
    <row r="47" s="92" customFormat="1" ht="14.4" spans="1:1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s="92" customFormat="1" ht="14.4" spans="1:1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</row>
    <row r="49" s="92" customFormat="1" ht="14.4" spans="1:1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</row>
    <row r="50" s="92" customFormat="1" ht="14.4" spans="1:1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</row>
    <row r="51" s="92" customFormat="1" ht="14.4" spans="1:1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</row>
    <row r="52" s="92" customFormat="1" ht="14.4" spans="1:1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</row>
    <row r="53" s="92" customFormat="1" ht="14.4" spans="1:1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</row>
    <row r="54" s="92" customFormat="1" ht="14.4" spans="1:1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="92" customFormat="1" ht="14.4" spans="1:1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</row>
    <row r="56" s="92" customFormat="1" ht="14.4" spans="1:1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</row>
    <row r="57" s="92" customFormat="1" ht="14.4" spans="1:1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</row>
    <row r="58" s="92" customFormat="1" ht="14.4" spans="1:1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</row>
    <row r="59" s="92" customFormat="1" ht="14.4" spans="1:1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</row>
    <row r="60" s="92" customFormat="1" ht="14.4" spans="1:1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</row>
    <row r="61" s="92" customFormat="1" ht="14.4" spans="1:1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</row>
    <row r="62" s="92" customFormat="1" ht="14.4" spans="1:1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</row>
    <row r="63" s="92" customFormat="1" ht="14.4" spans="1:15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</row>
    <row r="64" s="92" customFormat="1" ht="14.4" spans="1:1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</row>
    <row r="65" s="92" customFormat="1" ht="14.4" spans="1:1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</row>
    <row r="66" s="92" customFormat="1" ht="14.4" spans="1:1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</row>
    <row r="67" s="92" customFormat="1" ht="14.4" spans="1:1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</row>
    <row r="68" s="92" customFormat="1" ht="14.4" spans="1:1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</row>
    <row r="69" s="92" customFormat="1" ht="14.4" spans="1:1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</row>
    <row r="70" s="92" customFormat="1" ht="14.4" spans="1:1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</row>
    <row r="71" s="92" customFormat="1" ht="14.4" spans="1:1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</row>
    <row r="72" s="92" customFormat="1" ht="14.4" spans="1:1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</row>
    <row r="73" s="92" customFormat="1" ht="14.4" spans="1:1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</row>
    <row r="74" s="92" customFormat="1" ht="14.4" spans="1:1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</row>
    <row r="75" s="92" customFormat="1" ht="14.4" spans="1:1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</row>
    <row r="76" s="92" customFormat="1" ht="14.4" spans="1:1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</row>
    <row r="77" s="92" customFormat="1" ht="14.4" spans="1:15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</row>
    <row r="78" s="92" customFormat="1" ht="14.4" spans="1:15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</row>
    <row r="79" s="92" customFormat="1" ht="14.4" spans="1:1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</row>
    <row r="80" s="92" customFormat="1" ht="14.4" spans="1:1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</row>
    <row r="81" s="92" customFormat="1" ht="14.4" spans="1:1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</row>
    <row r="82" s="92" customFormat="1" ht="14.4" spans="1:15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</row>
    <row r="83" s="92" customFormat="1" ht="14.4" spans="1:15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</row>
    <row r="84" s="92" customFormat="1" ht="14.4" spans="1:1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</row>
    <row r="85" s="92" customFormat="1" ht="14.4" spans="1:1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</row>
    <row r="86" s="92" customFormat="1" ht="14.4" spans="1:1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</row>
  </sheetData>
  <mergeCells count="4">
    <mergeCell ref="A1:B1"/>
    <mergeCell ref="A3:B3"/>
    <mergeCell ref="C3:D3"/>
    <mergeCell ref="A25:B25"/>
  </mergeCells>
  <printOptions horizontalCentered="1"/>
  <pageMargins left="0.786805555555556" right="0.786805555555556" top="0.786805555555556" bottom="0.786805555555556" header="0.195833333333333" footer="0.313888888888889"/>
  <pageSetup paperSize="9" firstPageNumber="21" orientation="portrait" useFirstPageNumber="1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</sheetPr>
  <dimension ref="A1:O86"/>
  <sheetViews>
    <sheetView topLeftCell="C1" workbookViewId="0">
      <selection activeCell="M7" sqref="M7"/>
    </sheetView>
  </sheetViews>
  <sheetFormatPr defaultColWidth="9" defaultRowHeight="15.6"/>
  <cols>
    <col min="1" max="1" width="27" style="95" hidden="1" customWidth="1"/>
    <col min="2" max="2" width="12.375" style="95" hidden="1" customWidth="1"/>
    <col min="3" max="3" width="55.4" style="95" customWidth="1"/>
    <col min="4" max="4" width="24" style="95" customWidth="1"/>
    <col min="5" max="5" width="9" style="95"/>
    <col min="6" max="11" width="9" style="95" hidden="1" customWidth="1"/>
    <col min="12" max="15" width="9" style="95"/>
    <col min="16" max="16384" width="9" style="96"/>
  </cols>
  <sheetData>
    <row r="1" s="91" customFormat="1" ht="30" customHeight="1" spans="2:15">
      <c r="B1" s="97"/>
      <c r="C1" s="98" t="s">
        <v>819</v>
      </c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="92" customFormat="1" ht="19.5" customHeight="1" spans="1:15">
      <c r="A2" s="100"/>
      <c r="B2" s="100"/>
      <c r="C2" s="100"/>
      <c r="D2" s="101" t="s">
        <v>1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="92" customFormat="1" ht="30" customHeight="1" spans="1:15">
      <c r="A3" s="103" t="s">
        <v>774</v>
      </c>
      <c r="B3" s="104"/>
      <c r="C3" s="103" t="s">
        <v>775</v>
      </c>
      <c r="D3" s="105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="93" customFormat="1" ht="30" customHeight="1" spans="1:15">
      <c r="A4" s="106" t="s">
        <v>154</v>
      </c>
      <c r="B4" s="107" t="s">
        <v>220</v>
      </c>
      <c r="C4" s="106" t="s">
        <v>154</v>
      </c>
      <c r="D4" s="108" t="s">
        <v>220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="92" customFormat="1" ht="30" customHeight="1" spans="1:15">
      <c r="A5" s="110" t="s">
        <v>156</v>
      </c>
      <c r="B5" s="111">
        <v>95</v>
      </c>
      <c r="C5" s="110" t="s">
        <v>171</v>
      </c>
      <c r="D5" s="11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="92" customFormat="1" ht="30" customHeight="1" spans="1:15">
      <c r="A6" s="113" t="s">
        <v>157</v>
      </c>
      <c r="B6" s="111"/>
      <c r="C6" s="110" t="s">
        <v>172</v>
      </c>
      <c r="D6" s="11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="92" customFormat="1" ht="30" customHeight="1" spans="1:15">
      <c r="A7" s="113" t="s">
        <v>158</v>
      </c>
      <c r="B7" s="111"/>
      <c r="C7" s="110" t="s">
        <v>173</v>
      </c>
      <c r="D7" s="11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="92" customFormat="1" ht="30" customHeight="1" spans="1:15">
      <c r="A8" s="114" t="s">
        <v>159</v>
      </c>
      <c r="B8" s="111">
        <v>95</v>
      </c>
      <c r="C8" s="110" t="s">
        <v>174</v>
      </c>
      <c r="D8" s="11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="92" customFormat="1" ht="30" customHeight="1" spans="1:15">
      <c r="A9" s="110" t="s">
        <v>160</v>
      </c>
      <c r="B9" s="111"/>
      <c r="C9" s="110" t="s">
        <v>175</v>
      </c>
      <c r="D9" s="11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="92" customFormat="1" ht="30" customHeight="1" spans="1:15">
      <c r="A10" s="113" t="s">
        <v>161</v>
      </c>
      <c r="B10" s="111"/>
      <c r="C10" s="110" t="s">
        <v>176</v>
      </c>
      <c r="D10" s="11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="92" customFormat="1" ht="30" customHeight="1" spans="1:15">
      <c r="A11" s="113" t="s">
        <v>162</v>
      </c>
      <c r="B11" s="111"/>
      <c r="C11" s="110" t="s">
        <v>177</v>
      </c>
      <c r="D11" s="11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="92" customFormat="1" ht="30" customHeight="1" spans="1:15">
      <c r="A12" s="114" t="s">
        <v>163</v>
      </c>
      <c r="B12" s="111"/>
      <c r="C12" s="110" t="s">
        <v>178</v>
      </c>
      <c r="D12" s="11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="92" customFormat="1" ht="30" customHeight="1" spans="1:15">
      <c r="A13" s="110" t="s">
        <v>164</v>
      </c>
      <c r="B13" s="111"/>
      <c r="C13" s="110" t="s">
        <v>179</v>
      </c>
      <c r="D13" s="11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="92" customFormat="1" ht="30" customHeight="1" spans="1:15">
      <c r="A14" s="110"/>
      <c r="B14" s="111"/>
      <c r="C14" s="110" t="s">
        <v>180</v>
      </c>
      <c r="D14" s="115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="92" customFormat="1" ht="30" customHeight="1" spans="1:15">
      <c r="A15" s="110" t="s">
        <v>165</v>
      </c>
      <c r="B15" s="111"/>
      <c r="C15" s="110" t="s">
        <v>181</v>
      </c>
      <c r="D15" s="115">
        <v>66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="92" customFormat="1" ht="30" customHeight="1" spans="1:15">
      <c r="A16" s="110"/>
      <c r="B16" s="111"/>
      <c r="C16" s="110" t="s">
        <v>182</v>
      </c>
      <c r="D16" s="115">
        <f>D17</f>
        <v>29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="92" customFormat="1" ht="30" customHeight="1" spans="1:15">
      <c r="A17" s="110" t="s">
        <v>166</v>
      </c>
      <c r="B17" s="111"/>
      <c r="C17" s="116" t="s">
        <v>183</v>
      </c>
      <c r="D17" s="115">
        <v>29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="92" customFormat="1" ht="30" customHeight="1" spans="1:15">
      <c r="A18" s="110"/>
      <c r="B18" s="111"/>
      <c r="C18" s="110"/>
      <c r="D18" s="115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="92" customFormat="1" ht="30" customHeight="1" spans="1:15">
      <c r="A19" s="117" t="s">
        <v>167</v>
      </c>
      <c r="B19" s="118">
        <f>B5+B9+B13+B15+B17</f>
        <v>95</v>
      </c>
      <c r="C19" s="117" t="s">
        <v>184</v>
      </c>
      <c r="D19" s="119">
        <f>D12+D15+D17</f>
        <v>95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="92" customFormat="1" ht="30" customHeight="1" spans="1:15">
      <c r="A20" s="120" t="s">
        <v>168</v>
      </c>
      <c r="B20" s="121"/>
      <c r="C20" s="120" t="s">
        <v>185</v>
      </c>
      <c r="D20" s="12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="92" customFormat="1" ht="30" customHeight="1" spans="1:15">
      <c r="A21" s="120"/>
      <c r="B21" s="121"/>
      <c r="C21" s="120"/>
      <c r="D21" s="12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</row>
    <row r="22" s="92" customFormat="1" ht="30" customHeight="1" spans="1:15">
      <c r="A22" s="120"/>
      <c r="B22" s="121"/>
      <c r="C22" s="120"/>
      <c r="D22" s="12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</row>
    <row r="23" s="92" customFormat="1" ht="30" customHeight="1" spans="1:15">
      <c r="A23" s="120"/>
      <c r="B23" s="121"/>
      <c r="C23" s="120"/>
      <c r="D23" s="12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</row>
    <row r="24" s="94" customFormat="1" ht="30" customHeight="1" spans="1:15">
      <c r="A24" s="123" t="s">
        <v>169</v>
      </c>
      <c r="B24" s="124">
        <f>B19+B20</f>
        <v>95</v>
      </c>
      <c r="C24" s="123" t="s">
        <v>186</v>
      </c>
      <c r="D24" s="125">
        <f>+D19</f>
        <v>95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</row>
    <row r="25" s="94" customFormat="1" ht="24.95" customHeight="1" spans="1:15">
      <c r="A25" s="127"/>
      <c r="B25" s="127"/>
      <c r="C25" s="126"/>
      <c r="D25" s="128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</row>
    <row r="26" s="94" customFormat="1" ht="14.4" spans="1:1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="94" customFormat="1" ht="14.4" spans="1:1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="94" customFormat="1" ht="14.4" spans="1:1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="94" customFormat="1" ht="14.4" spans="1:1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="92" customFormat="1" ht="14.4" spans="1:1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</row>
    <row r="31" s="92" customFormat="1" ht="14.4" spans="1:1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="92" customFormat="1" ht="14.4" spans="1:1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="92" customFormat="1" ht="14.4" spans="1:1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="92" customFormat="1" ht="14.4" spans="1:1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="92" customFormat="1" ht="14.4" spans="1:1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</row>
    <row r="36" s="92" customFormat="1" ht="14.4" spans="1:1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="92" customFormat="1" ht="14.4" spans="1:1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="92" customFormat="1" ht="14.4" spans="1:1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</row>
    <row r="39" s="92" customFormat="1" ht="14.4" spans="1:1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</row>
    <row r="40" s="92" customFormat="1" ht="14.4" spans="1:1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</row>
    <row r="41" s="92" customFormat="1" ht="14.4" spans="1:1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</row>
    <row r="42" s="92" customFormat="1" ht="14.4" spans="1:1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</row>
    <row r="43" s="92" customFormat="1" ht="14.4" spans="1:1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</row>
    <row r="44" s="92" customFormat="1" ht="14.4" spans="1:1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="92" customFormat="1" ht="14.4" spans="1:1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="92" customFormat="1" ht="14.4" spans="1:1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</row>
    <row r="47" s="92" customFormat="1" ht="14.4" spans="1:1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s="92" customFormat="1" ht="14.4" spans="1:1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</row>
    <row r="49" s="92" customFormat="1" ht="14.4" spans="1:1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</row>
    <row r="50" s="92" customFormat="1" ht="14.4" spans="1:1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</row>
    <row r="51" s="92" customFormat="1" ht="14.4" spans="1:1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</row>
    <row r="52" s="92" customFormat="1" ht="14.4" spans="1:1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</row>
    <row r="53" s="92" customFormat="1" ht="14.4" spans="1:1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</row>
    <row r="54" s="92" customFormat="1" ht="14.4" spans="1:1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="92" customFormat="1" ht="14.4" spans="1:1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</row>
    <row r="56" s="92" customFormat="1" ht="14.4" spans="1:1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</row>
    <row r="57" s="92" customFormat="1" ht="14.4" spans="1:1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</row>
    <row r="58" s="92" customFormat="1" ht="14.4" spans="1:1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</row>
    <row r="59" s="92" customFormat="1" ht="14.4" spans="1:1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</row>
    <row r="60" s="92" customFormat="1" ht="14.4" spans="1:1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</row>
    <row r="61" s="92" customFormat="1" ht="14.4" spans="1:1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</row>
    <row r="62" s="92" customFormat="1" ht="14.4" spans="1:1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</row>
    <row r="63" s="92" customFormat="1" ht="14.4" spans="1:15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</row>
    <row r="64" s="92" customFormat="1" ht="14.4" spans="1:1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</row>
    <row r="65" s="92" customFormat="1" ht="14.4" spans="1:1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</row>
    <row r="66" s="92" customFormat="1" ht="14.4" spans="1:1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</row>
    <row r="67" s="92" customFormat="1" ht="14.4" spans="1:1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</row>
    <row r="68" s="92" customFormat="1" ht="14.4" spans="1:1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</row>
    <row r="69" s="92" customFormat="1" ht="14.4" spans="1:1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</row>
    <row r="70" s="92" customFormat="1" ht="14.4" spans="1:1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</row>
    <row r="71" s="92" customFormat="1" ht="14.4" spans="1:1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</row>
    <row r="72" s="92" customFormat="1" ht="14.4" spans="1:1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</row>
    <row r="73" s="92" customFormat="1" ht="14.4" spans="1:1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</row>
    <row r="74" s="92" customFormat="1" ht="14.4" spans="1:1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</row>
    <row r="75" s="92" customFormat="1" ht="14.4" spans="1:1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</row>
    <row r="76" s="92" customFormat="1" ht="14.4" spans="1:1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</row>
    <row r="77" s="92" customFormat="1" ht="14.4" spans="1:15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</row>
    <row r="78" s="92" customFormat="1" ht="14.4" spans="1:15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</row>
    <row r="79" s="92" customFormat="1" ht="14.4" spans="1:1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</row>
    <row r="80" s="92" customFormat="1" ht="14.4" spans="1:1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</row>
    <row r="81" s="92" customFormat="1" ht="14.4" spans="1:1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</row>
    <row r="82" s="92" customFormat="1" ht="14.4" spans="1:15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</row>
    <row r="83" s="92" customFormat="1" ht="14.4" spans="1:15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</row>
    <row r="84" s="92" customFormat="1" ht="14.4" spans="1:1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</row>
    <row r="85" s="92" customFormat="1" ht="14.4" spans="1:1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</row>
    <row r="86" s="92" customFormat="1" ht="14.4" spans="1:1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</row>
  </sheetData>
  <mergeCells count="4">
    <mergeCell ref="C1:D1"/>
    <mergeCell ref="A3:B3"/>
    <mergeCell ref="C3:D3"/>
    <mergeCell ref="A25:B25"/>
  </mergeCells>
  <printOptions horizontalCentered="1"/>
  <pageMargins left="0.786805555555556" right="0.786805555555556" top="0.786805555555556" bottom="0.786805555555556" header="0.196527777777778" footer="0.314583333333333"/>
  <pageSetup paperSize="9" firstPageNumber="21" orientation="portrait" useFirstPageNumber="1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</sheetPr>
  <dimension ref="A1:O86"/>
  <sheetViews>
    <sheetView topLeftCell="C1" workbookViewId="0">
      <selection activeCell="C1" sqref="C1:D1"/>
    </sheetView>
  </sheetViews>
  <sheetFormatPr defaultColWidth="9" defaultRowHeight="15.6"/>
  <cols>
    <col min="1" max="1" width="27" style="95" hidden="1" customWidth="1"/>
    <col min="2" max="2" width="12.375" style="95" hidden="1" customWidth="1"/>
    <col min="3" max="3" width="55.4" style="95" customWidth="1"/>
    <col min="4" max="4" width="24" style="95" customWidth="1"/>
    <col min="5" max="5" width="9" style="95"/>
    <col min="6" max="11" width="9" style="95" hidden="1" customWidth="1"/>
    <col min="12" max="15" width="9" style="95"/>
    <col min="16" max="16384" width="9" style="96"/>
  </cols>
  <sheetData>
    <row r="1" s="91" customFormat="1" ht="30" customHeight="1" spans="2:15">
      <c r="B1" s="97"/>
      <c r="C1" s="98" t="s">
        <v>820</v>
      </c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="92" customFormat="1" ht="19.5" customHeight="1" spans="1:15">
      <c r="A2" s="100"/>
      <c r="B2" s="100"/>
      <c r="C2" s="100"/>
      <c r="D2" s="101" t="s">
        <v>1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="92" customFormat="1" ht="30" customHeight="1" spans="1:15">
      <c r="A3" s="103" t="s">
        <v>774</v>
      </c>
      <c r="B3" s="104"/>
      <c r="C3" s="103" t="s">
        <v>775</v>
      </c>
      <c r="D3" s="105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="93" customFormat="1" ht="30" customHeight="1" spans="1:15">
      <c r="A4" s="106" t="s">
        <v>154</v>
      </c>
      <c r="B4" s="107" t="s">
        <v>220</v>
      </c>
      <c r="C4" s="106" t="s">
        <v>154</v>
      </c>
      <c r="D4" s="108" t="s">
        <v>220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="92" customFormat="1" ht="30" customHeight="1" spans="1:15">
      <c r="A5" s="110" t="s">
        <v>156</v>
      </c>
      <c r="B5" s="111">
        <v>95</v>
      </c>
      <c r="C5" s="110" t="s">
        <v>171</v>
      </c>
      <c r="D5" s="11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="92" customFormat="1" ht="30" customHeight="1" spans="1:15">
      <c r="A6" s="113" t="s">
        <v>157</v>
      </c>
      <c r="B6" s="111"/>
      <c r="C6" s="110" t="s">
        <v>172</v>
      </c>
      <c r="D6" s="11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="92" customFormat="1" ht="30" customHeight="1" spans="1:15">
      <c r="A7" s="113" t="s">
        <v>158</v>
      </c>
      <c r="B7" s="111"/>
      <c r="C7" s="110" t="s">
        <v>173</v>
      </c>
      <c r="D7" s="11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="92" customFormat="1" ht="30" customHeight="1" spans="1:15">
      <c r="A8" s="114" t="s">
        <v>159</v>
      </c>
      <c r="B8" s="111">
        <v>95</v>
      </c>
      <c r="C8" s="110" t="s">
        <v>174</v>
      </c>
      <c r="D8" s="11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="92" customFormat="1" ht="30" customHeight="1" spans="1:15">
      <c r="A9" s="110" t="s">
        <v>160</v>
      </c>
      <c r="B9" s="111"/>
      <c r="C9" s="110" t="s">
        <v>175</v>
      </c>
      <c r="D9" s="11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="92" customFormat="1" ht="30" customHeight="1" spans="1:15">
      <c r="A10" s="113" t="s">
        <v>161</v>
      </c>
      <c r="B10" s="111"/>
      <c r="C10" s="110" t="s">
        <v>176</v>
      </c>
      <c r="D10" s="11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="92" customFormat="1" ht="30" customHeight="1" spans="1:15">
      <c r="A11" s="113" t="s">
        <v>162</v>
      </c>
      <c r="B11" s="111"/>
      <c r="C11" s="110" t="s">
        <v>177</v>
      </c>
      <c r="D11" s="11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="92" customFormat="1" ht="30" customHeight="1" spans="1:15">
      <c r="A12" s="114" t="s">
        <v>163</v>
      </c>
      <c r="B12" s="111"/>
      <c r="C12" s="110" t="s">
        <v>178</v>
      </c>
      <c r="D12" s="11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="92" customFormat="1" ht="30" customHeight="1" spans="1:15">
      <c r="A13" s="110" t="s">
        <v>164</v>
      </c>
      <c r="B13" s="111"/>
      <c r="C13" s="110" t="s">
        <v>179</v>
      </c>
      <c r="D13" s="11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="92" customFormat="1" ht="30" customHeight="1" spans="1:15">
      <c r="A14" s="110"/>
      <c r="B14" s="111"/>
      <c r="C14" s="110" t="s">
        <v>180</v>
      </c>
      <c r="D14" s="115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="92" customFormat="1" ht="30" customHeight="1" spans="1:15">
      <c r="A15" s="110" t="s">
        <v>165</v>
      </c>
      <c r="B15" s="111"/>
      <c r="C15" s="110" t="s">
        <v>181</v>
      </c>
      <c r="D15" s="115">
        <v>66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="92" customFormat="1" ht="30" customHeight="1" spans="1:15">
      <c r="A16" s="110"/>
      <c r="B16" s="111"/>
      <c r="C16" s="110" t="s">
        <v>182</v>
      </c>
      <c r="D16" s="115">
        <f>D17</f>
        <v>29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="92" customFormat="1" ht="30" customHeight="1" spans="1:15">
      <c r="A17" s="110" t="s">
        <v>166</v>
      </c>
      <c r="B17" s="111"/>
      <c r="C17" s="116" t="s">
        <v>183</v>
      </c>
      <c r="D17" s="115">
        <v>29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="92" customFormat="1" ht="30" customHeight="1" spans="1:15">
      <c r="A18" s="110"/>
      <c r="B18" s="111"/>
      <c r="C18" s="110"/>
      <c r="D18" s="115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="92" customFormat="1" ht="30" customHeight="1" spans="1:15">
      <c r="A19" s="117" t="s">
        <v>167</v>
      </c>
      <c r="B19" s="118">
        <f>B5+B9+B13+B15+B17</f>
        <v>95</v>
      </c>
      <c r="C19" s="117" t="s">
        <v>184</v>
      </c>
      <c r="D19" s="119">
        <f>D12+D15+D17</f>
        <v>95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="92" customFormat="1" ht="30" customHeight="1" spans="1:15">
      <c r="A20" s="120" t="s">
        <v>168</v>
      </c>
      <c r="B20" s="121"/>
      <c r="C20" s="120" t="s">
        <v>185</v>
      </c>
      <c r="D20" s="12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="92" customFormat="1" ht="30" customHeight="1" spans="1:15">
      <c r="A21" s="120"/>
      <c r="B21" s="121"/>
      <c r="C21" s="120"/>
      <c r="D21" s="12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</row>
    <row r="22" s="92" customFormat="1" ht="30" customHeight="1" spans="1:15">
      <c r="A22" s="120"/>
      <c r="B22" s="121"/>
      <c r="C22" s="120"/>
      <c r="D22" s="12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</row>
    <row r="23" s="92" customFormat="1" ht="30" customHeight="1" spans="1:15">
      <c r="A23" s="120"/>
      <c r="B23" s="121"/>
      <c r="C23" s="120"/>
      <c r="D23" s="12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</row>
    <row r="24" s="94" customFormat="1" ht="30" customHeight="1" spans="1:15">
      <c r="A24" s="123" t="s">
        <v>169</v>
      </c>
      <c r="B24" s="124">
        <f>B19+B20</f>
        <v>95</v>
      </c>
      <c r="C24" s="123" t="s">
        <v>186</v>
      </c>
      <c r="D24" s="125">
        <f>+D19</f>
        <v>95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</row>
    <row r="25" s="94" customFormat="1" ht="24.95" customHeight="1" spans="1:15">
      <c r="A25" s="127"/>
      <c r="B25" s="127"/>
      <c r="C25" s="126"/>
      <c r="D25" s="128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</row>
    <row r="26" s="94" customFormat="1" ht="14.4" spans="1:1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="94" customFormat="1" ht="14.4" spans="1:1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="94" customFormat="1" ht="14.4" spans="1:1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="94" customFormat="1" ht="14.4" spans="1:1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="92" customFormat="1" ht="14.4" spans="1:1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</row>
    <row r="31" s="92" customFormat="1" ht="14.4" spans="1:1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="92" customFormat="1" ht="14.4" spans="1:1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="92" customFormat="1" ht="14.4" spans="1:1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="92" customFormat="1" ht="14.4" spans="1:1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="92" customFormat="1" ht="14.4" spans="1:1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</row>
    <row r="36" s="92" customFormat="1" ht="14.4" spans="1:1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="92" customFormat="1" ht="14.4" spans="1:1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="92" customFormat="1" ht="14.4" spans="1:15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</row>
    <row r="39" s="92" customFormat="1" ht="14.4" spans="1:1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</row>
    <row r="40" s="92" customFormat="1" ht="14.4" spans="1:1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</row>
    <row r="41" s="92" customFormat="1" ht="14.4" spans="1:1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</row>
    <row r="42" s="92" customFormat="1" ht="14.4" spans="1:1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</row>
    <row r="43" s="92" customFormat="1" ht="14.4" spans="1:1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</row>
    <row r="44" s="92" customFormat="1" ht="14.4" spans="1:1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="92" customFormat="1" ht="14.4" spans="1:1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="92" customFormat="1" ht="14.4" spans="1:1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</row>
    <row r="47" s="92" customFormat="1" ht="14.4" spans="1:1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s="92" customFormat="1" ht="14.4" spans="1:15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</row>
    <row r="49" s="92" customFormat="1" ht="14.4" spans="1:1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</row>
    <row r="50" s="92" customFormat="1" ht="14.4" spans="1:1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</row>
    <row r="51" s="92" customFormat="1" ht="14.4" spans="1:1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</row>
    <row r="52" s="92" customFormat="1" ht="14.4" spans="1:1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</row>
    <row r="53" s="92" customFormat="1" ht="14.4" spans="1:1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</row>
    <row r="54" s="92" customFormat="1" ht="14.4" spans="1:1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="92" customFormat="1" ht="14.4" spans="1:1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</row>
    <row r="56" s="92" customFormat="1" ht="14.4" spans="1:1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</row>
    <row r="57" s="92" customFormat="1" ht="14.4" spans="1:1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</row>
    <row r="58" s="92" customFormat="1" ht="14.4" spans="1:1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</row>
    <row r="59" s="92" customFormat="1" ht="14.4" spans="1:1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</row>
    <row r="60" s="92" customFormat="1" ht="14.4" spans="1:1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</row>
    <row r="61" s="92" customFormat="1" ht="14.4" spans="1:1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</row>
    <row r="62" s="92" customFormat="1" ht="14.4" spans="1:1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</row>
    <row r="63" s="92" customFormat="1" ht="14.4" spans="1:15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</row>
    <row r="64" s="92" customFormat="1" ht="14.4" spans="1:1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</row>
    <row r="65" s="92" customFormat="1" ht="14.4" spans="1:1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</row>
    <row r="66" s="92" customFormat="1" ht="14.4" spans="1:1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</row>
    <row r="67" s="92" customFormat="1" ht="14.4" spans="1:1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</row>
    <row r="68" s="92" customFormat="1" ht="14.4" spans="1:1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</row>
    <row r="69" s="92" customFormat="1" ht="14.4" spans="1:1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</row>
    <row r="70" s="92" customFormat="1" ht="14.4" spans="1:1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</row>
    <row r="71" s="92" customFormat="1" ht="14.4" spans="1:1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</row>
    <row r="72" s="92" customFormat="1" ht="14.4" spans="1:1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</row>
    <row r="73" s="92" customFormat="1" ht="14.4" spans="1:1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</row>
    <row r="74" s="92" customFormat="1" ht="14.4" spans="1:1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</row>
    <row r="75" s="92" customFormat="1" ht="14.4" spans="1:1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</row>
    <row r="76" s="92" customFormat="1" ht="14.4" spans="1:1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</row>
    <row r="77" s="92" customFormat="1" ht="14.4" spans="1:15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</row>
    <row r="78" s="92" customFormat="1" ht="14.4" spans="1:15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</row>
    <row r="79" s="92" customFormat="1" ht="14.4" spans="1:1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</row>
    <row r="80" s="92" customFormat="1" ht="14.4" spans="1:1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</row>
    <row r="81" s="92" customFormat="1" ht="14.4" spans="1:1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</row>
    <row r="82" s="92" customFormat="1" ht="14.4" spans="1:15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</row>
    <row r="83" s="92" customFormat="1" ht="14.4" spans="1:15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</row>
    <row r="84" s="92" customFormat="1" ht="14.4" spans="1:1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</row>
    <row r="85" s="92" customFormat="1" ht="14.4" spans="1:1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</row>
    <row r="86" s="92" customFormat="1" ht="14.4" spans="1:1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</row>
  </sheetData>
  <mergeCells count="4">
    <mergeCell ref="C1:D1"/>
    <mergeCell ref="A3:B3"/>
    <mergeCell ref="C3:D3"/>
    <mergeCell ref="A25:B25"/>
  </mergeCells>
  <printOptions horizontalCentered="1"/>
  <pageMargins left="0.786805555555556" right="0.786805555555556" top="0.786805555555556" bottom="0.786805555555556" header="0.196527777777778" footer="0.314583333333333"/>
  <pageSetup paperSize="9" firstPageNumber="21" orientation="portrait" useFirstPageNumber="1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5" sqref="$A5:$XFD5"/>
    </sheetView>
  </sheetViews>
  <sheetFormatPr defaultColWidth="8.8" defaultRowHeight="15.6" outlineLevelRow="4" outlineLevelCol="1"/>
  <cols>
    <col min="1" max="1" width="52.5" customWidth="1"/>
    <col min="2" max="2" width="27.6" customWidth="1"/>
  </cols>
  <sheetData>
    <row r="1" ht="30" customHeight="1" spans="1:2">
      <c r="A1" s="83" t="s">
        <v>821</v>
      </c>
      <c r="B1" s="83"/>
    </row>
    <row r="2" ht="20.1" customHeight="1" spans="1:2">
      <c r="A2" s="84"/>
      <c r="B2" s="85" t="s">
        <v>1</v>
      </c>
    </row>
    <row r="3" ht="30" customHeight="1" spans="1:2">
      <c r="A3" s="86" t="s">
        <v>822</v>
      </c>
      <c r="B3" s="87" t="s">
        <v>220</v>
      </c>
    </row>
    <row r="4" ht="30" customHeight="1" spans="1:2">
      <c r="A4" s="88" t="s">
        <v>823</v>
      </c>
      <c r="B4" s="89">
        <v>0</v>
      </c>
    </row>
    <row r="5" ht="23" customHeight="1" spans="1:2">
      <c r="A5" s="90" t="s">
        <v>824</v>
      </c>
      <c r="B5" s="90"/>
    </row>
  </sheetData>
  <mergeCells count="2">
    <mergeCell ref="A1:B1"/>
    <mergeCell ref="A5:B5"/>
  </mergeCells>
  <pageMargins left="0.786805555555556" right="0.786805555555556" top="0.786805555555556" bottom="0.786805555555556" header="0.195833333333333" footer="0.313888888888889"/>
  <pageSetup paperSize="9" orientation="portrait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O84"/>
  <sheetViews>
    <sheetView topLeftCell="A13" workbookViewId="0">
      <selection activeCell="K11" sqref="K11"/>
    </sheetView>
  </sheetViews>
  <sheetFormatPr defaultColWidth="9" defaultRowHeight="15.6"/>
  <cols>
    <col min="1" max="1" width="31.125" style="68" customWidth="1"/>
    <col min="2" max="4" width="15.625" style="68" customWidth="1"/>
    <col min="5" max="15" width="9" style="68"/>
  </cols>
  <sheetData>
    <row r="1" s="1" customFormat="1" ht="30" customHeight="1" spans="1:15">
      <c r="A1" s="8" t="s">
        <v>825</v>
      </c>
      <c r="B1" s="8"/>
      <c r="C1" s="8"/>
      <c r="D1" s="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19.5" customHeight="1" spans="1:15">
      <c r="A2" s="39"/>
      <c r="B2" s="39"/>
      <c r="C2" s="39"/>
      <c r="D2" s="69" t="s">
        <v>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2" customFormat="1" ht="30" customHeight="1" spans="1:15">
      <c r="A3" s="15" t="s">
        <v>154</v>
      </c>
      <c r="B3" s="63" t="s">
        <v>188</v>
      </c>
      <c r="C3" s="70" t="s">
        <v>189</v>
      </c>
      <c r="D3" s="57" t="s">
        <v>190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="2" customFormat="1" ht="30" customHeight="1" spans="1:15">
      <c r="A4" s="71" t="s">
        <v>191</v>
      </c>
      <c r="B4" s="72">
        <f>C4</f>
        <v>14782</v>
      </c>
      <c r="C4" s="72">
        <v>14782</v>
      </c>
      <c r="D4" s="7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="2" customFormat="1" ht="30" customHeight="1" spans="1:15">
      <c r="A5" s="71" t="s">
        <v>192</v>
      </c>
      <c r="B5" s="72">
        <f>C5</f>
        <v>12129</v>
      </c>
      <c r="C5" s="72">
        <f>SUM(C6:C11)</f>
        <v>12129</v>
      </c>
      <c r="D5" s="73"/>
      <c r="E5" s="79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="2" customFormat="1" ht="30" customHeight="1" spans="1:15">
      <c r="A6" s="74" t="s">
        <v>193</v>
      </c>
      <c r="B6" s="75">
        <f>C6</f>
        <v>4332</v>
      </c>
      <c r="C6" s="75">
        <v>4332</v>
      </c>
      <c r="D6" s="7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2" customFormat="1" ht="30" customHeight="1" spans="1:15">
      <c r="A7" s="74" t="s">
        <v>194</v>
      </c>
      <c r="B7" s="75">
        <f>C7</f>
        <v>159</v>
      </c>
      <c r="C7" s="75">
        <v>159</v>
      </c>
      <c r="D7" s="7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2" customFormat="1" ht="30" customHeight="1" spans="1:15">
      <c r="A8" s="74" t="s">
        <v>195</v>
      </c>
      <c r="B8" s="75">
        <f>C8</f>
        <v>7638</v>
      </c>
      <c r="C8" s="75">
        <v>7638</v>
      </c>
      <c r="D8" s="80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="2" customFormat="1" ht="30" customHeight="1" spans="1:15">
      <c r="A9" s="74" t="s">
        <v>196</v>
      </c>
      <c r="B9" s="75"/>
      <c r="C9" s="81"/>
      <c r="D9" s="7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="2" customFormat="1" ht="30" customHeight="1" spans="1:15">
      <c r="A10" s="74" t="s">
        <v>197</v>
      </c>
      <c r="B10" s="75"/>
      <c r="C10" s="75"/>
      <c r="D10" s="82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="2" customFormat="1" ht="30" customHeight="1" spans="1:15">
      <c r="A11" s="74" t="s">
        <v>198</v>
      </c>
      <c r="B11" s="75"/>
      <c r="C11" s="75"/>
      <c r="D11" s="7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30" customHeight="1" spans="1:15">
      <c r="A12" s="71" t="s">
        <v>199</v>
      </c>
      <c r="B12" s="72">
        <f>C12</f>
        <v>12129</v>
      </c>
      <c r="C12" s="72">
        <f>SUM(C13:C17)</f>
        <v>12129</v>
      </c>
      <c r="D12" s="7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="2" customFormat="1" ht="30" customHeight="1" spans="1:15">
      <c r="A13" s="74" t="s">
        <v>200</v>
      </c>
      <c r="B13" s="75">
        <f>C13</f>
        <v>11160</v>
      </c>
      <c r="C13" s="75">
        <v>11160</v>
      </c>
      <c r="D13" s="7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="2" customFormat="1" ht="30" customHeight="1" spans="1:15">
      <c r="A14" s="74" t="s">
        <v>201</v>
      </c>
      <c r="B14" s="75">
        <f>C14</f>
        <v>969</v>
      </c>
      <c r="C14" s="75">
        <v>969</v>
      </c>
      <c r="D14" s="7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="2" customFormat="1" ht="30" customHeight="1" spans="1:15">
      <c r="A15" s="74" t="s">
        <v>202</v>
      </c>
      <c r="B15" s="75"/>
      <c r="C15" s="75"/>
      <c r="D15" s="7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="2" customFormat="1" ht="30" customHeight="1" spans="1:15">
      <c r="A16" s="74" t="s">
        <v>203</v>
      </c>
      <c r="B16" s="75"/>
      <c r="C16" s="75"/>
      <c r="D16" s="7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="2" customFormat="1" ht="30" customHeight="1" spans="1:15">
      <c r="A17" s="74" t="s">
        <v>204</v>
      </c>
      <c r="B17" s="75"/>
      <c r="C17" s="75"/>
      <c r="D17" s="7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="2" customFormat="1" ht="30" customHeight="1" spans="1:15">
      <c r="A18" s="74"/>
      <c r="B18" s="75"/>
      <c r="C18" s="75"/>
      <c r="D18" s="7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="2" customFormat="1" ht="30" customHeight="1" spans="1:15">
      <c r="A19" s="74"/>
      <c r="B19" s="75"/>
      <c r="C19" s="75"/>
      <c r="D19" s="7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="2" customFormat="1" ht="30" customHeight="1" spans="1:15">
      <c r="A20" s="74"/>
      <c r="B20" s="75"/>
      <c r="C20" s="75"/>
      <c r="D20" s="7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="2" customFormat="1" ht="30" customHeight="1" spans="1:15">
      <c r="A21" s="74"/>
      <c r="B21" s="75"/>
      <c r="C21" s="75"/>
      <c r="D21" s="7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="2" customFormat="1" ht="30" customHeight="1" spans="1:15">
      <c r="A22" s="74"/>
      <c r="B22" s="75"/>
      <c r="C22" s="75"/>
      <c r="D22" s="7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="2" customFormat="1" ht="30" customHeight="1" spans="1:15">
      <c r="A23" s="71" t="s">
        <v>205</v>
      </c>
      <c r="B23" s="75">
        <f>SUM(C23)</f>
        <v>0</v>
      </c>
      <c r="C23" s="75">
        <f>C5-C12</f>
        <v>0</v>
      </c>
      <c r="D23" s="7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="2" customFormat="1" ht="30" customHeight="1" spans="1:15">
      <c r="A24" s="76" t="s">
        <v>206</v>
      </c>
      <c r="B24" s="77">
        <f>SUM(C24)</f>
        <v>14782</v>
      </c>
      <c r="C24" s="77">
        <f>C4+C5-C12</f>
        <v>14782</v>
      </c>
      <c r="D24" s="78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="2" customFormat="1" ht="14.4" spans="1: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="2" customFormat="1" ht="14.4" spans="1: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="2" customFormat="1" ht="14.4" spans="1: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="2" customFormat="1" ht="14.4" spans="1: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="2" customFormat="1" ht="14.4" spans="1:15">
      <c r="A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="2" customFormat="1" ht="14.4" spans="1: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="2" customFormat="1" ht="14.4" spans="1: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="2" customFormat="1" ht="14.4" spans="1: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="2" customFormat="1" ht="14.4" spans="1: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="2" customFormat="1" ht="14.4" spans="1: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="2" customFormat="1" ht="14.4" spans="1: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="2" customFormat="1" ht="14.4" spans="1: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="2" customFormat="1" ht="14.4" spans="1: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="2" customFormat="1" ht="14.4" spans="1: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="2" customFormat="1" ht="14.4" spans="1: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="2" customFormat="1" ht="14.4" spans="1: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="2" customFormat="1" ht="14.4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="2" customFormat="1" ht="14.4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="2" customFormat="1" ht="14.4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="2" customFormat="1" ht="14.4" spans="1: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="2" customFormat="1" ht="14.4" spans="1: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="2" customFormat="1" ht="14.4" spans="1: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="2" customFormat="1" ht="14.4" spans="1: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="2" customFormat="1" ht="14.4" spans="1: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="2" customFormat="1" ht="14.4" spans="1: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="2" customFormat="1" ht="14.4" spans="1: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="2" customFormat="1" ht="14.4" spans="1: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="2" customFormat="1" ht="14.4" spans="1: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="2" customFormat="1" ht="14.4" spans="1: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="2" customFormat="1" ht="14.4" spans="1: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="2" customFormat="1" ht="14.4" spans="1: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="2" customFormat="1" ht="14.4" spans="1: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="2" customFormat="1" ht="14.4" spans="1: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="2" customFormat="1" ht="14.4" spans="1: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="2" customFormat="1" ht="14.4" spans="1: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="2" customFormat="1" ht="14.4" spans="1: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="2" customFormat="1" ht="14.4" spans="1: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="2" customFormat="1" ht="14.4" spans="1: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="2" customFormat="1" ht="14.4" spans="1: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="2" customFormat="1" ht="14.4" spans="1: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="2" customFormat="1" ht="14.4" spans="1: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="2" customFormat="1" ht="14.4" spans="1: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="2" customFormat="1" ht="14.4" spans="1: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="2" customFormat="1" ht="14.4" spans="1: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="2" customFormat="1" ht="14.4" spans="1: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="2" customFormat="1" ht="14.4" spans="1: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="2" customFormat="1" ht="14.4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="2" customFormat="1" ht="14.4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="2" customFormat="1" ht="14.4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="2" customFormat="1" ht="14.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="2" customFormat="1" ht="14.4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="2" customFormat="1" ht="14.4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="2" customFormat="1" ht="14.4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="2" customFormat="1" ht="14.4" spans="1: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="2" customFormat="1" ht="14.4" spans="1: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="2" customFormat="1" ht="14.4" spans="1: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="2" customFormat="1" ht="14.4" spans="1: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="2" customFormat="1" ht="14.4" spans="1: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="2" customFormat="1" ht="14.4" spans="1: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="2" customFormat="1" ht="14.4" spans="1: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</sheetData>
  <mergeCells count="1">
    <mergeCell ref="A1:D1"/>
  </mergeCells>
  <printOptions horizontalCentered="1"/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O84"/>
  <sheetViews>
    <sheetView workbookViewId="0">
      <selection activeCell="E6" sqref="E6"/>
    </sheetView>
  </sheetViews>
  <sheetFormatPr defaultColWidth="9" defaultRowHeight="15.6"/>
  <cols>
    <col min="1" max="1" width="31.125" style="68" customWidth="1"/>
    <col min="2" max="4" width="15.625" style="68" customWidth="1"/>
    <col min="5" max="15" width="9" style="68"/>
  </cols>
  <sheetData>
    <row r="1" s="1" customFormat="1" ht="30" customHeight="1" spans="1:15">
      <c r="A1" s="8" t="s">
        <v>826</v>
      </c>
      <c r="B1" s="8"/>
      <c r="C1" s="8"/>
      <c r="D1" s="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19.5" customHeight="1" spans="1:15">
      <c r="A2" s="39"/>
      <c r="B2" s="39"/>
      <c r="C2" s="39"/>
      <c r="D2" s="69" t="s">
        <v>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2" customFormat="1" ht="30" customHeight="1" spans="1:15">
      <c r="A3" s="15" t="s">
        <v>154</v>
      </c>
      <c r="B3" s="63" t="s">
        <v>188</v>
      </c>
      <c r="C3" s="70" t="s">
        <v>189</v>
      </c>
      <c r="D3" s="57" t="s">
        <v>190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="2" customFormat="1" ht="30" customHeight="1" spans="1:15">
      <c r="A4" s="71" t="s">
        <v>191</v>
      </c>
      <c r="B4" s="72">
        <f t="shared" ref="B4:B8" si="0">C4</f>
        <v>14782</v>
      </c>
      <c r="C4" s="72">
        <v>14782</v>
      </c>
      <c r="D4" s="7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="2" customFormat="1" ht="30" customHeight="1" spans="1:15">
      <c r="A5" s="71" t="s">
        <v>192</v>
      </c>
      <c r="B5" s="72">
        <f t="shared" si="0"/>
        <v>12129</v>
      </c>
      <c r="C5" s="72">
        <f>SUM(C6:C11)</f>
        <v>12129</v>
      </c>
      <c r="D5" s="73"/>
      <c r="E5" s="79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="2" customFormat="1" ht="30" customHeight="1" spans="1:15">
      <c r="A6" s="74" t="s">
        <v>193</v>
      </c>
      <c r="B6" s="75">
        <f t="shared" si="0"/>
        <v>4332</v>
      </c>
      <c r="C6" s="75">
        <v>4332</v>
      </c>
      <c r="D6" s="7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2" customFormat="1" ht="30" customHeight="1" spans="1:15">
      <c r="A7" s="74" t="s">
        <v>194</v>
      </c>
      <c r="B7" s="75">
        <f t="shared" si="0"/>
        <v>159</v>
      </c>
      <c r="C7" s="75">
        <v>159</v>
      </c>
      <c r="D7" s="7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2" customFormat="1" ht="30" customHeight="1" spans="1:15">
      <c r="A8" s="74" t="s">
        <v>195</v>
      </c>
      <c r="B8" s="75">
        <f t="shared" si="0"/>
        <v>7638</v>
      </c>
      <c r="C8" s="75">
        <v>7638</v>
      </c>
      <c r="D8" s="80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="2" customFormat="1" ht="30" customHeight="1" spans="1:15">
      <c r="A9" s="74" t="s">
        <v>196</v>
      </c>
      <c r="B9" s="75"/>
      <c r="C9" s="81"/>
      <c r="D9" s="7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="2" customFormat="1" ht="30" customHeight="1" spans="1:15">
      <c r="A10" s="74" t="s">
        <v>197</v>
      </c>
      <c r="B10" s="75"/>
      <c r="C10" s="75"/>
      <c r="D10" s="82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="2" customFormat="1" ht="30" customHeight="1" spans="1:15">
      <c r="A11" s="74" t="s">
        <v>198</v>
      </c>
      <c r="B11" s="75"/>
      <c r="C11" s="75"/>
      <c r="D11" s="7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30" customHeight="1" spans="1:15">
      <c r="A12" s="71"/>
      <c r="B12" s="72"/>
      <c r="C12" s="72"/>
      <c r="D12" s="7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="2" customFormat="1" ht="30" customHeight="1" spans="1:15">
      <c r="A13" s="74"/>
      <c r="B13" s="75"/>
      <c r="C13" s="75"/>
      <c r="D13" s="7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="2" customFormat="1" ht="30" customHeight="1" spans="1:15">
      <c r="A14" s="74"/>
      <c r="B14" s="75"/>
      <c r="C14" s="75"/>
      <c r="D14" s="7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="2" customFormat="1" ht="30" customHeight="1" spans="1:15">
      <c r="A15" s="74"/>
      <c r="B15" s="75"/>
      <c r="C15" s="75"/>
      <c r="D15" s="7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="2" customFormat="1" ht="30" customHeight="1" spans="1:15">
      <c r="A16" s="74"/>
      <c r="B16" s="75"/>
      <c r="C16" s="75"/>
      <c r="D16" s="7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="2" customFormat="1" ht="30" customHeight="1" spans="1:15">
      <c r="A17" s="74"/>
      <c r="B17" s="75"/>
      <c r="C17" s="75"/>
      <c r="D17" s="7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="2" customFormat="1" ht="30" customHeight="1" spans="1:15">
      <c r="A18" s="74"/>
      <c r="B18" s="75"/>
      <c r="C18" s="75"/>
      <c r="D18" s="7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="2" customFormat="1" ht="30" customHeight="1" spans="1:15">
      <c r="A19" s="74"/>
      <c r="B19" s="75"/>
      <c r="C19" s="75"/>
      <c r="D19" s="7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="2" customFormat="1" ht="30" customHeight="1" spans="1:15">
      <c r="A20" s="74"/>
      <c r="B20" s="75"/>
      <c r="C20" s="75"/>
      <c r="D20" s="7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="2" customFormat="1" ht="30" customHeight="1" spans="1:15">
      <c r="A21" s="74"/>
      <c r="B21" s="75"/>
      <c r="C21" s="75"/>
      <c r="D21" s="7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="2" customFormat="1" ht="30" customHeight="1" spans="1:15">
      <c r="A22" s="74"/>
      <c r="B22" s="75"/>
      <c r="C22" s="75"/>
      <c r="D22" s="7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="2" customFormat="1" ht="30" customHeight="1" spans="1:15">
      <c r="A23" s="71"/>
      <c r="B23" s="75"/>
      <c r="C23" s="75"/>
      <c r="D23" s="7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="2" customFormat="1" ht="30" customHeight="1" spans="1:15">
      <c r="A24" s="76" t="s">
        <v>827</v>
      </c>
      <c r="B24" s="77">
        <f>B4+B5</f>
        <v>26911</v>
      </c>
      <c r="C24" s="77">
        <f>C4+C5</f>
        <v>26911</v>
      </c>
      <c r="D24" s="78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="2" customFormat="1" ht="14.4" spans="1: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="2" customFormat="1" ht="14.4" spans="1: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="2" customFormat="1" ht="14.4" spans="1: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="2" customFormat="1" ht="14.4" spans="1: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="2" customFormat="1" ht="14.4" spans="1:15">
      <c r="A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="2" customFormat="1" ht="14.4" spans="1: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="2" customFormat="1" ht="14.4" spans="1: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="2" customFormat="1" ht="14.4" spans="1: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="2" customFormat="1" ht="14.4" spans="1: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="2" customFormat="1" ht="14.4" spans="1: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="2" customFormat="1" ht="14.4" spans="1: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="2" customFormat="1" ht="14.4" spans="1: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="2" customFormat="1" ht="14.4" spans="1: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="2" customFormat="1" ht="14.4" spans="1: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="2" customFormat="1" ht="14.4" spans="1: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="2" customFormat="1" ht="14.4" spans="1: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="2" customFormat="1" ht="14.4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="2" customFormat="1" ht="14.4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="2" customFormat="1" ht="14.4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="2" customFormat="1" ht="14.4" spans="1: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="2" customFormat="1" ht="14.4" spans="1: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="2" customFormat="1" ht="14.4" spans="1: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="2" customFormat="1" ht="14.4" spans="1: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="2" customFormat="1" ht="14.4" spans="1: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="2" customFormat="1" ht="14.4" spans="1: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="2" customFormat="1" ht="14.4" spans="1: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="2" customFormat="1" ht="14.4" spans="1: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="2" customFormat="1" ht="14.4" spans="1: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="2" customFormat="1" ht="14.4" spans="1: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="2" customFormat="1" ht="14.4" spans="1: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="2" customFormat="1" ht="14.4" spans="1: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="2" customFormat="1" ht="14.4" spans="1: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="2" customFormat="1" ht="14.4" spans="1: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="2" customFormat="1" ht="14.4" spans="1: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="2" customFormat="1" ht="14.4" spans="1: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="2" customFormat="1" ht="14.4" spans="1: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="2" customFormat="1" ht="14.4" spans="1: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="2" customFormat="1" ht="14.4" spans="1: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="2" customFormat="1" ht="14.4" spans="1: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="2" customFormat="1" ht="14.4" spans="1: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="2" customFormat="1" ht="14.4" spans="1: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="2" customFormat="1" ht="14.4" spans="1: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="2" customFormat="1" ht="14.4" spans="1: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="2" customFormat="1" ht="14.4" spans="1: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="2" customFormat="1" ht="14.4" spans="1: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="2" customFormat="1" ht="14.4" spans="1: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="2" customFormat="1" ht="14.4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="2" customFormat="1" ht="14.4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="2" customFormat="1" ht="14.4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="2" customFormat="1" ht="14.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="2" customFormat="1" ht="14.4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="2" customFormat="1" ht="14.4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="2" customFormat="1" ht="14.4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="2" customFormat="1" ht="14.4" spans="1: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="2" customFormat="1" ht="14.4" spans="1: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="2" customFormat="1" ht="14.4" spans="1: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="2" customFormat="1" ht="14.4" spans="1: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="2" customFormat="1" ht="14.4" spans="1: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="2" customFormat="1" ht="14.4" spans="1: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="2" customFormat="1" ht="14.4" spans="1: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</sheetData>
  <mergeCells count="1">
    <mergeCell ref="A1:D1"/>
  </mergeCells>
  <printOptions horizontalCentered="1"/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O84"/>
  <sheetViews>
    <sheetView workbookViewId="0">
      <selection activeCell="J21" sqref="J21"/>
    </sheetView>
  </sheetViews>
  <sheetFormatPr defaultColWidth="9" defaultRowHeight="15.6"/>
  <cols>
    <col min="1" max="1" width="31.125" style="68" customWidth="1"/>
    <col min="2" max="4" width="15.625" style="68" customWidth="1"/>
    <col min="5" max="15" width="9" style="68"/>
  </cols>
  <sheetData>
    <row r="1" s="1" customFormat="1" ht="30" customHeight="1" spans="1:15">
      <c r="A1" s="8" t="s">
        <v>828</v>
      </c>
      <c r="B1" s="8"/>
      <c r="C1" s="8"/>
      <c r="D1" s="8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19.5" customHeight="1" spans="1:15">
      <c r="A2" s="39"/>
      <c r="B2" s="39"/>
      <c r="C2" s="39"/>
      <c r="D2" s="69" t="s">
        <v>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2" customFormat="1" ht="30" customHeight="1" spans="1:15">
      <c r="A3" s="15" t="s">
        <v>154</v>
      </c>
      <c r="B3" s="63" t="s">
        <v>188</v>
      </c>
      <c r="C3" s="70" t="s">
        <v>189</v>
      </c>
      <c r="D3" s="57" t="s">
        <v>190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="2" customFormat="1" ht="30" customHeight="1" spans="1:15">
      <c r="A4" s="71" t="s">
        <v>191</v>
      </c>
      <c r="B4" s="72">
        <f>C4</f>
        <v>14782</v>
      </c>
      <c r="C4" s="72">
        <v>14782</v>
      </c>
      <c r="D4" s="7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="2" customFormat="1" ht="30" customHeight="1" spans="1:15">
      <c r="A5" s="71" t="s">
        <v>829</v>
      </c>
      <c r="B5" s="72">
        <f t="shared" ref="B5:B7" si="0">C5</f>
        <v>12129</v>
      </c>
      <c r="C5" s="72">
        <f>SUM(C6:C10)</f>
        <v>12129</v>
      </c>
      <c r="D5" s="7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="2" customFormat="1" ht="30" customHeight="1" spans="1:15">
      <c r="A6" s="74" t="s">
        <v>200</v>
      </c>
      <c r="B6" s="75">
        <f t="shared" si="0"/>
        <v>11160</v>
      </c>
      <c r="C6" s="75">
        <v>11160</v>
      </c>
      <c r="D6" s="7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2" customFormat="1" ht="30" customHeight="1" spans="1:15">
      <c r="A7" s="74" t="s">
        <v>201</v>
      </c>
      <c r="B7" s="75">
        <f t="shared" si="0"/>
        <v>969</v>
      </c>
      <c r="C7" s="75">
        <v>969</v>
      </c>
      <c r="D7" s="7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2" customFormat="1" ht="30" customHeight="1" spans="1:15">
      <c r="A8" s="74" t="s">
        <v>202</v>
      </c>
      <c r="B8" s="75"/>
      <c r="C8" s="75"/>
      <c r="D8" s="7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="2" customFormat="1" ht="30" customHeight="1" spans="1:15">
      <c r="A9" s="74" t="s">
        <v>203</v>
      </c>
      <c r="B9" s="75"/>
      <c r="C9" s="75"/>
      <c r="D9" s="7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="2" customFormat="1" ht="30" customHeight="1" spans="1:15">
      <c r="A10" s="74" t="s">
        <v>204</v>
      </c>
      <c r="B10" s="75"/>
      <c r="C10" s="75"/>
      <c r="D10" s="7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="2" customFormat="1" ht="30" customHeight="1" spans="1:15">
      <c r="A11" s="74"/>
      <c r="B11" s="75"/>
      <c r="C11" s="75"/>
      <c r="D11" s="7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30" customHeight="1" spans="1:15">
      <c r="A12" s="74"/>
      <c r="B12" s="75"/>
      <c r="C12" s="75"/>
      <c r="D12" s="7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="2" customFormat="1" ht="30" customHeight="1" spans="1:15">
      <c r="A13" s="74"/>
      <c r="B13" s="75"/>
      <c r="C13" s="75"/>
      <c r="D13" s="7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="2" customFormat="1" ht="30" customHeight="1" spans="1:15">
      <c r="A14" s="74"/>
      <c r="B14" s="75"/>
      <c r="C14" s="75"/>
      <c r="D14" s="7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="2" customFormat="1" ht="30" customHeight="1" spans="1:15">
      <c r="A15" s="74"/>
      <c r="B15" s="75"/>
      <c r="C15" s="75"/>
      <c r="D15" s="7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="2" customFormat="1" ht="30" customHeight="1" spans="1:15">
      <c r="A16" s="74"/>
      <c r="B16" s="75"/>
      <c r="C16" s="75"/>
      <c r="D16" s="7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="2" customFormat="1" ht="30" customHeight="1" spans="1:15">
      <c r="A17" s="74"/>
      <c r="B17" s="75"/>
      <c r="C17" s="75"/>
      <c r="D17" s="7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="2" customFormat="1" ht="30" customHeight="1" spans="1:15">
      <c r="A18" s="74"/>
      <c r="B18" s="75"/>
      <c r="C18" s="75"/>
      <c r="D18" s="7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="2" customFormat="1" ht="30" customHeight="1" spans="1:15">
      <c r="A19" s="74"/>
      <c r="B19" s="75"/>
      <c r="C19" s="75"/>
      <c r="D19" s="7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="2" customFormat="1" ht="30" customHeight="1" spans="1:15">
      <c r="A20" s="74"/>
      <c r="B20" s="75"/>
      <c r="C20" s="75"/>
      <c r="D20" s="7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="2" customFormat="1" ht="30" customHeight="1" spans="1:15">
      <c r="A21" s="74"/>
      <c r="B21" s="75"/>
      <c r="C21" s="75"/>
      <c r="D21" s="7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="2" customFormat="1" ht="30" customHeight="1" spans="1:15">
      <c r="A22" s="74"/>
      <c r="B22" s="75"/>
      <c r="C22" s="75"/>
      <c r="D22" s="7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="2" customFormat="1" ht="30" customHeight="1" spans="1:15">
      <c r="A23" s="71"/>
      <c r="B23" s="72"/>
      <c r="C23" s="72"/>
      <c r="D23" s="7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="2" customFormat="1" ht="30" customHeight="1" spans="1:15">
      <c r="A24" s="76"/>
      <c r="B24" s="77"/>
      <c r="C24" s="77"/>
      <c r="D24" s="78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="2" customFormat="1" ht="14.4" spans="1: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="2" customFormat="1" ht="14.4" spans="1: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="2" customFormat="1" ht="14.4" spans="1: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="2" customFormat="1" ht="14.4" spans="1: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="2" customFormat="1" ht="14.4" spans="1:15">
      <c r="A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="2" customFormat="1" ht="14.4" spans="1: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="2" customFormat="1" ht="14.4" spans="1: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="2" customFormat="1" ht="14.4" spans="1: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="2" customFormat="1" ht="14.4" spans="1: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="2" customFormat="1" ht="14.4" spans="1: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="2" customFormat="1" ht="14.4" spans="1: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="2" customFormat="1" ht="14.4" spans="1: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="2" customFormat="1" ht="14.4" spans="1: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="2" customFormat="1" ht="14.4" spans="1: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="2" customFormat="1" ht="14.4" spans="1: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="2" customFormat="1" ht="14.4" spans="1: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="2" customFormat="1" ht="14.4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="2" customFormat="1" ht="14.4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="2" customFormat="1" ht="14.4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="2" customFormat="1" ht="14.4" spans="1: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="2" customFormat="1" ht="14.4" spans="1: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="2" customFormat="1" ht="14.4" spans="1: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="2" customFormat="1" ht="14.4" spans="1: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="2" customFormat="1" ht="14.4" spans="1: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="2" customFormat="1" ht="14.4" spans="1: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="2" customFormat="1" ht="14.4" spans="1: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="2" customFormat="1" ht="14.4" spans="1: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="2" customFormat="1" ht="14.4" spans="1: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="2" customFormat="1" ht="14.4" spans="1: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="2" customFormat="1" ht="14.4" spans="1: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="2" customFormat="1" ht="14.4" spans="1: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="2" customFormat="1" ht="14.4" spans="1: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="2" customFormat="1" ht="14.4" spans="1: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="2" customFormat="1" ht="14.4" spans="1: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="2" customFormat="1" ht="14.4" spans="1: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="2" customFormat="1" ht="14.4" spans="1: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="2" customFormat="1" ht="14.4" spans="1: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="2" customFormat="1" ht="14.4" spans="1: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="2" customFormat="1" ht="14.4" spans="1: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="2" customFormat="1" ht="14.4" spans="1: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="2" customFormat="1" ht="14.4" spans="1: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="2" customFormat="1" ht="14.4" spans="1: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="2" customFormat="1" ht="14.4" spans="1: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="2" customFormat="1" ht="14.4" spans="1: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="2" customFormat="1" ht="14.4" spans="1: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="2" customFormat="1" ht="14.4" spans="1: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="2" customFormat="1" ht="14.4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="2" customFormat="1" ht="14.4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="2" customFormat="1" ht="14.4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="2" customFormat="1" ht="14.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="2" customFormat="1" ht="14.4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="2" customFormat="1" ht="14.4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="2" customFormat="1" ht="14.4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="2" customFormat="1" ht="14.4" spans="1: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="2" customFormat="1" ht="14.4" spans="1: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="2" customFormat="1" ht="14.4" spans="1: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="2" customFormat="1" ht="14.4" spans="1: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="2" customFormat="1" ht="14.4" spans="1: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="2" customFormat="1" ht="14.4" spans="1: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="2" customFormat="1" ht="14.4" spans="1: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</sheetData>
  <mergeCells count="1">
    <mergeCell ref="A1:D1"/>
  </mergeCells>
  <printOptions horizontalCentered="1"/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J81"/>
  <sheetViews>
    <sheetView workbookViewId="0">
      <pane xSplit="1" ySplit="3" topLeftCell="B20" activePane="bottomRight" state="frozen"/>
      <selection/>
      <selection pane="topRight"/>
      <selection pane="bottomLeft"/>
      <selection pane="bottomRight" activeCell="J9" sqref="J9"/>
    </sheetView>
  </sheetViews>
  <sheetFormatPr defaultColWidth="9" defaultRowHeight="15.6"/>
  <cols>
    <col min="1" max="1" width="28.375" style="192" customWidth="1"/>
    <col min="2" max="2" width="8.3" style="447" hidden="1" customWidth="1"/>
    <col min="3" max="3" width="17.1" style="448" customWidth="1"/>
    <col min="4" max="4" width="14.875" style="449" customWidth="1"/>
    <col min="5" max="5" width="14.875" style="192" customWidth="1"/>
    <col min="6" max="6" width="14.375" style="448" hidden="1" customWidth="1"/>
    <col min="7" max="16384" width="9" style="192"/>
  </cols>
  <sheetData>
    <row r="1" s="141" customFormat="1" ht="30" customHeight="1" spans="1:6">
      <c r="A1" s="139" t="s">
        <v>84</v>
      </c>
      <c r="B1" s="139"/>
      <c r="C1" s="450"/>
      <c r="D1" s="451"/>
      <c r="E1" s="139"/>
      <c r="F1" s="452"/>
    </row>
    <row r="2" s="144" customFormat="1" ht="20.1" customHeight="1" spans="2:6">
      <c r="B2" s="453"/>
      <c r="C2" s="285"/>
      <c r="D2" s="454"/>
      <c r="E2" s="69" t="s">
        <v>1</v>
      </c>
      <c r="F2" s="285"/>
    </row>
    <row r="3" s="144" customFormat="1" ht="30" customHeight="1" spans="1:6">
      <c r="A3" s="42" t="s">
        <v>53</v>
      </c>
      <c r="B3" s="455" t="s">
        <v>54</v>
      </c>
      <c r="C3" s="456" t="s">
        <v>55</v>
      </c>
      <c r="D3" s="457" t="s">
        <v>56</v>
      </c>
      <c r="E3" s="44" t="s">
        <v>57</v>
      </c>
      <c r="F3" s="458" t="s">
        <v>58</v>
      </c>
    </row>
    <row r="4" s="144" customFormat="1" ht="22.5" customHeight="1" spans="1:7">
      <c r="A4" s="459" t="s">
        <v>59</v>
      </c>
      <c r="B4" s="460">
        <v>201</v>
      </c>
      <c r="C4" s="48">
        <v>14778</v>
      </c>
      <c r="D4" s="461">
        <v>18820</v>
      </c>
      <c r="E4" s="462">
        <f t="shared" ref="E4:E17" si="0">+(C4-D4)/D4*100</f>
        <v>-21.48</v>
      </c>
      <c r="F4" s="463">
        <v>18820</v>
      </c>
      <c r="G4" s="464"/>
    </row>
    <row r="5" s="144" customFormat="1" ht="22.5" customHeight="1" spans="1:7">
      <c r="A5" s="459" t="s">
        <v>60</v>
      </c>
      <c r="B5" s="460">
        <v>202</v>
      </c>
      <c r="C5" s="344" t="s">
        <v>61</v>
      </c>
      <c r="D5" s="461"/>
      <c r="E5" s="462"/>
      <c r="F5" s="463">
        <v>0</v>
      </c>
      <c r="G5" s="464"/>
    </row>
    <row r="6" s="144" customFormat="1" ht="22.5" customHeight="1" spans="1:7">
      <c r="A6" s="459" t="s">
        <v>62</v>
      </c>
      <c r="B6" s="460">
        <v>203</v>
      </c>
      <c r="C6" s="344">
        <v>3</v>
      </c>
      <c r="D6" s="461">
        <v>25</v>
      </c>
      <c r="E6" s="462">
        <f t="shared" si="0"/>
        <v>-88</v>
      </c>
      <c r="F6" s="463">
        <v>25</v>
      </c>
      <c r="G6" s="464"/>
    </row>
    <row r="7" s="144" customFormat="1" ht="22.5" customHeight="1" spans="1:7">
      <c r="A7" s="459" t="s">
        <v>63</v>
      </c>
      <c r="B7" s="460">
        <v>204</v>
      </c>
      <c r="C7" s="48">
        <v>2120</v>
      </c>
      <c r="D7" s="461">
        <v>3419</v>
      </c>
      <c r="E7" s="462">
        <f t="shared" si="0"/>
        <v>-37.99</v>
      </c>
      <c r="F7" s="463">
        <v>3419</v>
      </c>
      <c r="G7" s="464"/>
    </row>
    <row r="8" s="144" customFormat="1" ht="22.5" customHeight="1" spans="1:7">
      <c r="A8" s="459" t="s">
        <v>64</v>
      </c>
      <c r="B8" s="460">
        <v>205</v>
      </c>
      <c r="C8" s="48">
        <v>1348</v>
      </c>
      <c r="D8" s="461">
        <v>2677</v>
      </c>
      <c r="E8" s="462">
        <f t="shared" si="0"/>
        <v>-49.65</v>
      </c>
      <c r="F8" s="463">
        <v>2677</v>
      </c>
      <c r="G8" s="464"/>
    </row>
    <row r="9" s="144" customFormat="1" ht="22.5" customHeight="1" spans="1:7">
      <c r="A9" s="459" t="s">
        <v>65</v>
      </c>
      <c r="B9" s="460">
        <v>206</v>
      </c>
      <c r="C9" s="48">
        <v>19000</v>
      </c>
      <c r="D9" s="461">
        <v>12023</v>
      </c>
      <c r="E9" s="462">
        <f t="shared" si="0"/>
        <v>58.03</v>
      </c>
      <c r="F9" s="463">
        <v>12023</v>
      </c>
      <c r="G9" s="464"/>
    </row>
    <row r="10" s="144" customFormat="1" ht="22.5" customHeight="1" spans="1:7">
      <c r="A10" s="459" t="s">
        <v>66</v>
      </c>
      <c r="B10" s="460">
        <v>207</v>
      </c>
      <c r="C10" s="48">
        <v>1148</v>
      </c>
      <c r="D10" s="461">
        <v>3566</v>
      </c>
      <c r="E10" s="462">
        <f t="shared" si="0"/>
        <v>-67.81</v>
      </c>
      <c r="F10" s="463">
        <v>3566</v>
      </c>
      <c r="G10" s="464"/>
    </row>
    <row r="11" s="144" customFormat="1" ht="22.5" customHeight="1" spans="1:7">
      <c r="A11" s="459" t="s">
        <v>67</v>
      </c>
      <c r="B11" s="460">
        <v>208</v>
      </c>
      <c r="C11" s="48">
        <v>4153</v>
      </c>
      <c r="D11" s="461">
        <v>6488</v>
      </c>
      <c r="E11" s="462">
        <f t="shared" si="0"/>
        <v>-35.99</v>
      </c>
      <c r="F11" s="463">
        <v>6488</v>
      </c>
      <c r="G11" s="464"/>
    </row>
    <row r="12" s="144" customFormat="1" ht="22.5" customHeight="1" spans="1:7">
      <c r="A12" s="459" t="s">
        <v>68</v>
      </c>
      <c r="B12" s="460">
        <v>210</v>
      </c>
      <c r="C12" s="48">
        <v>4339</v>
      </c>
      <c r="D12" s="461">
        <v>6537</v>
      </c>
      <c r="E12" s="462">
        <f t="shared" si="0"/>
        <v>-33.62</v>
      </c>
      <c r="F12" s="463">
        <v>6537</v>
      </c>
      <c r="G12" s="464"/>
    </row>
    <row r="13" s="144" customFormat="1" ht="22.5" customHeight="1" spans="1:7">
      <c r="A13" s="459" t="s">
        <v>69</v>
      </c>
      <c r="B13" s="460">
        <v>211</v>
      </c>
      <c r="C13" s="48">
        <v>1925</v>
      </c>
      <c r="D13" s="461">
        <v>3029</v>
      </c>
      <c r="E13" s="462">
        <f t="shared" si="0"/>
        <v>-36.45</v>
      </c>
      <c r="F13" s="463">
        <v>3029</v>
      </c>
      <c r="G13" s="464"/>
    </row>
    <row r="14" s="144" customFormat="1" ht="22.5" customHeight="1" spans="1:7">
      <c r="A14" s="459" t="s">
        <v>70</v>
      </c>
      <c r="B14" s="460">
        <v>212</v>
      </c>
      <c r="C14" s="465">
        <v>20683</v>
      </c>
      <c r="D14" s="461">
        <v>18533</v>
      </c>
      <c r="E14" s="462">
        <f t="shared" si="0"/>
        <v>11.6</v>
      </c>
      <c r="F14" s="463">
        <v>18533</v>
      </c>
      <c r="G14" s="464"/>
    </row>
    <row r="15" s="144" customFormat="1" ht="22.5" customHeight="1" spans="1:7">
      <c r="A15" s="459" t="s">
        <v>71</v>
      </c>
      <c r="B15" s="460">
        <v>213</v>
      </c>
      <c r="C15" s="48">
        <v>3978</v>
      </c>
      <c r="D15" s="461">
        <v>6650</v>
      </c>
      <c r="E15" s="462">
        <f t="shared" si="0"/>
        <v>-40.18</v>
      </c>
      <c r="F15" s="463">
        <v>6650</v>
      </c>
      <c r="G15" s="464"/>
    </row>
    <row r="16" s="144" customFormat="1" ht="22.5" customHeight="1" spans="1:7">
      <c r="A16" s="459" t="s">
        <v>72</v>
      </c>
      <c r="B16" s="460">
        <v>214</v>
      </c>
      <c r="C16" s="344">
        <v>468</v>
      </c>
      <c r="D16" s="461">
        <v>836</v>
      </c>
      <c r="E16" s="462">
        <f t="shared" si="0"/>
        <v>-44.02</v>
      </c>
      <c r="F16" s="463">
        <v>836</v>
      </c>
      <c r="G16" s="464"/>
    </row>
    <row r="17" s="144" customFormat="1" ht="22.5" customHeight="1" spans="1:7">
      <c r="A17" s="459" t="s">
        <v>73</v>
      </c>
      <c r="B17" s="460">
        <v>215</v>
      </c>
      <c r="C17" s="48">
        <v>9578</v>
      </c>
      <c r="D17" s="461">
        <v>31821</v>
      </c>
      <c r="E17" s="462">
        <f t="shared" si="0"/>
        <v>-69.9</v>
      </c>
      <c r="F17" s="463">
        <v>31821</v>
      </c>
      <c r="G17" s="464"/>
    </row>
    <row r="18" s="144" customFormat="1" ht="22.5" customHeight="1" spans="1:7">
      <c r="A18" s="459" t="s">
        <v>74</v>
      </c>
      <c r="B18" s="460">
        <v>216</v>
      </c>
      <c r="C18" s="344" t="s">
        <v>61</v>
      </c>
      <c r="D18" s="461">
        <v>2673</v>
      </c>
      <c r="E18" s="462"/>
      <c r="F18" s="463">
        <v>2673</v>
      </c>
      <c r="G18" s="464"/>
    </row>
    <row r="19" s="144" customFormat="1" ht="22.5" customHeight="1" spans="1:7">
      <c r="A19" s="459" t="s">
        <v>75</v>
      </c>
      <c r="B19" s="460">
        <v>217</v>
      </c>
      <c r="C19" s="344" t="s">
        <v>61</v>
      </c>
      <c r="D19" s="461">
        <v>32</v>
      </c>
      <c r="E19" s="462"/>
      <c r="F19" s="463">
        <v>32</v>
      </c>
      <c r="G19" s="464"/>
    </row>
    <row r="20" s="144" customFormat="1" ht="22.5" customHeight="1" spans="1:7">
      <c r="A20" s="459" t="s">
        <v>76</v>
      </c>
      <c r="B20" s="460">
        <v>219</v>
      </c>
      <c r="C20" s="344" t="s">
        <v>61</v>
      </c>
      <c r="D20" s="461"/>
      <c r="E20" s="462"/>
      <c r="F20" s="463"/>
      <c r="G20" s="464"/>
    </row>
    <row r="21" s="144" customFormat="1" ht="22.5" customHeight="1" spans="1:7">
      <c r="A21" s="459" t="s">
        <v>77</v>
      </c>
      <c r="B21" s="460">
        <v>220</v>
      </c>
      <c r="C21" s="48">
        <v>152</v>
      </c>
      <c r="D21" s="461">
        <v>100</v>
      </c>
      <c r="E21" s="462">
        <f t="shared" ref="E21:E26" si="1">+(C21-D21)/D21*100</f>
        <v>52</v>
      </c>
      <c r="F21" s="463">
        <v>100</v>
      </c>
      <c r="G21" s="464"/>
    </row>
    <row r="22" s="144" customFormat="1" ht="22.5" customHeight="1" spans="1:7">
      <c r="A22" s="459" t="s">
        <v>78</v>
      </c>
      <c r="B22" s="460">
        <v>221</v>
      </c>
      <c r="C22" s="48">
        <v>941</v>
      </c>
      <c r="D22" s="461">
        <v>3493</v>
      </c>
      <c r="E22" s="462">
        <f t="shared" si="1"/>
        <v>-73.06</v>
      </c>
      <c r="F22" s="463">
        <v>3493</v>
      </c>
      <c r="G22" s="464"/>
    </row>
    <row r="23" s="144" customFormat="1" ht="22.5" customHeight="1" spans="1:7">
      <c r="A23" s="459" t="s">
        <v>79</v>
      </c>
      <c r="B23" s="460">
        <v>222</v>
      </c>
      <c r="C23" s="344" t="s">
        <v>61</v>
      </c>
      <c r="D23" s="461"/>
      <c r="E23" s="462"/>
      <c r="F23" s="463"/>
      <c r="G23" s="464"/>
    </row>
    <row r="24" s="144" customFormat="1" ht="22.5" customHeight="1" spans="1:7">
      <c r="A24" s="459" t="s">
        <v>80</v>
      </c>
      <c r="B24" s="460">
        <v>224</v>
      </c>
      <c r="C24" s="344">
        <v>1930</v>
      </c>
      <c r="D24" s="461">
        <v>1340</v>
      </c>
      <c r="E24" s="462">
        <f t="shared" si="1"/>
        <v>44.03</v>
      </c>
      <c r="F24" s="463">
        <v>1340</v>
      </c>
      <c r="G24" s="464"/>
    </row>
    <row r="25" s="144" customFormat="1" ht="22.5" customHeight="1" spans="1:7">
      <c r="A25" s="466" t="s">
        <v>81</v>
      </c>
      <c r="B25" s="460">
        <v>232</v>
      </c>
      <c r="C25" s="48">
        <v>5988</v>
      </c>
      <c r="D25" s="461">
        <v>6437</v>
      </c>
      <c r="E25" s="462">
        <f t="shared" si="1"/>
        <v>-6.98</v>
      </c>
      <c r="F25" s="463">
        <v>6437</v>
      </c>
      <c r="G25" s="464"/>
    </row>
    <row r="26" s="144" customFormat="1" ht="22.5" customHeight="1" spans="1:7">
      <c r="A26" s="459" t="s">
        <v>82</v>
      </c>
      <c r="B26" s="460">
        <v>229</v>
      </c>
      <c r="C26" s="48">
        <v>2324</v>
      </c>
      <c r="D26" s="461">
        <v>641</v>
      </c>
      <c r="E26" s="462">
        <f t="shared" si="1"/>
        <v>262.56</v>
      </c>
      <c r="F26" s="463">
        <v>641</v>
      </c>
      <c r="G26" s="464"/>
    </row>
    <row r="27" s="144" customFormat="1" ht="22.5" customHeight="1" spans="1:7">
      <c r="A27" s="459"/>
      <c r="B27" s="467"/>
      <c r="C27" s="465"/>
      <c r="D27" s="468"/>
      <c r="E27" s="462"/>
      <c r="F27" s="469"/>
      <c r="G27" s="464"/>
    </row>
    <row r="28" s="144" customFormat="1" ht="22.5" customHeight="1" spans="1:6">
      <c r="A28" s="316"/>
      <c r="B28" s="470"/>
      <c r="C28" s="471"/>
      <c r="D28" s="472"/>
      <c r="E28" s="473"/>
      <c r="F28" s="469">
        <f>SUM(F4:F26)</f>
        <v>129140</v>
      </c>
    </row>
    <row r="29" s="144" customFormat="1" ht="22.5" customHeight="1" spans="1:6">
      <c r="A29" s="315"/>
      <c r="B29" s="474"/>
      <c r="C29" s="475"/>
      <c r="D29" s="468"/>
      <c r="E29" s="462"/>
      <c r="F29" s="469"/>
    </row>
    <row r="30" s="144" customFormat="1" ht="22.5" customHeight="1" spans="1:6">
      <c r="A30" s="315"/>
      <c r="B30" s="474"/>
      <c r="C30" s="475"/>
      <c r="D30" s="468"/>
      <c r="E30" s="462"/>
      <c r="F30" s="469"/>
    </row>
    <row r="31" s="144" customFormat="1" ht="22.5" customHeight="1" spans="1:10">
      <c r="A31" s="207" t="s">
        <v>83</v>
      </c>
      <c r="B31" s="476"/>
      <c r="C31" s="477">
        <f>SUM(C4:C30)</f>
        <v>94856</v>
      </c>
      <c r="D31" s="478">
        <f>SUM(D4:D30)</f>
        <v>129140</v>
      </c>
      <c r="E31" s="479">
        <f>+(C31-D31)/D31*100</f>
        <v>-26.55</v>
      </c>
      <c r="F31" s="480">
        <f>SUM(F4:F26)</f>
        <v>129140</v>
      </c>
      <c r="J31" s="485"/>
    </row>
    <row r="32" s="144" customFormat="1" ht="21.95" customHeight="1" spans="1:6">
      <c r="A32" s="481"/>
      <c r="B32" s="482"/>
      <c r="C32" s="483"/>
      <c r="D32" s="484"/>
      <c r="E32" s="481"/>
      <c r="F32" s="483"/>
    </row>
    <row r="33" s="144" customFormat="1" ht="21.95" customHeight="1" spans="2:6">
      <c r="B33" s="453"/>
      <c r="C33" s="285"/>
      <c r="D33" s="454"/>
      <c r="F33" s="285"/>
    </row>
    <row r="34" s="144" customFormat="1" ht="21.95" customHeight="1" spans="2:6">
      <c r="B34" s="453"/>
      <c r="C34" s="285"/>
      <c r="D34" s="454"/>
      <c r="F34" s="285"/>
    </row>
    <row r="35" s="144" customFormat="1" ht="21.95" customHeight="1" spans="2:6">
      <c r="B35" s="453"/>
      <c r="C35" s="285"/>
      <c r="D35" s="454"/>
      <c r="F35" s="285"/>
    </row>
    <row r="36" s="144" customFormat="1" ht="14.4" spans="2:6">
      <c r="B36" s="453"/>
      <c r="C36" s="285"/>
      <c r="D36" s="454"/>
      <c r="F36" s="285"/>
    </row>
    <row r="37" s="144" customFormat="1" ht="14.4" spans="2:6">
      <c r="B37" s="453"/>
      <c r="C37" s="285"/>
      <c r="D37" s="454"/>
      <c r="F37" s="285"/>
    </row>
    <row r="38" s="144" customFormat="1" ht="14.4" spans="2:6">
      <c r="B38" s="453"/>
      <c r="C38" s="285"/>
      <c r="D38" s="454"/>
      <c r="F38" s="285"/>
    </row>
    <row r="39" s="144" customFormat="1" ht="14.4" spans="2:6">
      <c r="B39" s="453"/>
      <c r="C39" s="285"/>
      <c r="D39" s="454"/>
      <c r="F39" s="285"/>
    </row>
    <row r="40" s="144" customFormat="1" ht="14.4" spans="2:6">
      <c r="B40" s="453"/>
      <c r="C40" s="285"/>
      <c r="D40" s="454"/>
      <c r="F40" s="285"/>
    </row>
    <row r="41" s="144" customFormat="1" ht="14.4" spans="2:6">
      <c r="B41" s="453"/>
      <c r="C41" s="285"/>
      <c r="D41" s="454"/>
      <c r="F41" s="285"/>
    </row>
    <row r="42" s="144" customFormat="1" ht="14.4" spans="2:6">
      <c r="B42" s="453"/>
      <c r="C42" s="285"/>
      <c r="D42" s="454"/>
      <c r="F42" s="285"/>
    </row>
    <row r="43" s="144" customFormat="1" ht="14.4" spans="2:6">
      <c r="B43" s="453"/>
      <c r="C43" s="285"/>
      <c r="D43" s="454"/>
      <c r="F43" s="285"/>
    </row>
    <row r="44" s="144" customFormat="1" ht="14.4" spans="2:6">
      <c r="B44" s="453"/>
      <c r="C44" s="285"/>
      <c r="D44" s="454"/>
      <c r="F44" s="285"/>
    </row>
    <row r="45" s="144" customFormat="1" ht="14.4" spans="1:6">
      <c r="A45" s="453"/>
      <c r="B45" s="453"/>
      <c r="C45" s="285"/>
      <c r="D45" s="454"/>
      <c r="F45" s="285"/>
    </row>
    <row r="46" s="144" customFormat="1" ht="14.4" spans="2:6">
      <c r="B46" s="453"/>
      <c r="C46" s="285"/>
      <c r="D46" s="454"/>
      <c r="F46" s="285"/>
    </row>
    <row r="47" s="144" customFormat="1" ht="14.4" spans="2:6">
      <c r="B47" s="453"/>
      <c r="C47" s="285"/>
      <c r="D47" s="454"/>
      <c r="F47" s="285"/>
    </row>
    <row r="48" s="144" customFormat="1" ht="14.4" spans="2:6">
      <c r="B48" s="453"/>
      <c r="C48" s="285"/>
      <c r="D48" s="454"/>
      <c r="F48" s="285"/>
    </row>
    <row r="49" s="144" customFormat="1" ht="14.4" spans="2:6">
      <c r="B49" s="453"/>
      <c r="C49" s="285"/>
      <c r="D49" s="454"/>
      <c r="F49" s="285"/>
    </row>
    <row r="50" s="144" customFormat="1" ht="14.4" spans="2:6">
      <c r="B50" s="453"/>
      <c r="C50" s="285"/>
      <c r="D50" s="454"/>
      <c r="F50" s="285"/>
    </row>
    <row r="51" s="144" customFormat="1" ht="14.4" spans="2:6">
      <c r="B51" s="453"/>
      <c r="C51" s="285"/>
      <c r="D51" s="454"/>
      <c r="F51" s="285"/>
    </row>
    <row r="52" s="144" customFormat="1" ht="14.4" spans="2:6">
      <c r="B52" s="453"/>
      <c r="C52" s="285"/>
      <c r="D52" s="454"/>
      <c r="F52" s="285"/>
    </row>
    <row r="53" s="144" customFormat="1" ht="14.4" spans="2:6">
      <c r="B53" s="453"/>
      <c r="C53" s="285"/>
      <c r="D53" s="454"/>
      <c r="F53" s="285"/>
    </row>
    <row r="54" s="144" customFormat="1" ht="14.4" spans="2:6">
      <c r="B54" s="453"/>
      <c r="C54" s="285"/>
      <c r="D54" s="454"/>
      <c r="F54" s="285"/>
    </row>
    <row r="55" s="144" customFormat="1" ht="14.4" spans="2:6">
      <c r="B55" s="453"/>
      <c r="C55" s="285"/>
      <c r="D55" s="454"/>
      <c r="F55" s="285"/>
    </row>
    <row r="56" s="144" customFormat="1" ht="14.4" spans="2:6">
      <c r="B56" s="453"/>
      <c r="C56" s="285"/>
      <c r="D56" s="454"/>
      <c r="F56" s="285"/>
    </row>
    <row r="57" s="144" customFormat="1" ht="14.4" spans="2:6">
      <c r="B57" s="453"/>
      <c r="C57" s="285"/>
      <c r="D57" s="454"/>
      <c r="F57" s="285"/>
    </row>
    <row r="58" s="144" customFormat="1" ht="14.4" spans="2:6">
      <c r="B58" s="453"/>
      <c r="C58" s="285"/>
      <c r="D58" s="454"/>
      <c r="F58" s="285"/>
    </row>
    <row r="59" s="144" customFormat="1" ht="14.4" spans="2:6">
      <c r="B59" s="453"/>
      <c r="C59" s="285"/>
      <c r="D59" s="454"/>
      <c r="F59" s="285"/>
    </row>
    <row r="60" s="144" customFormat="1" ht="14.4" spans="2:6">
      <c r="B60" s="453"/>
      <c r="C60" s="285"/>
      <c r="D60" s="454"/>
      <c r="F60" s="285"/>
    </row>
    <row r="61" s="144" customFormat="1" ht="14.4" spans="2:6">
      <c r="B61" s="453"/>
      <c r="C61" s="285"/>
      <c r="D61" s="454"/>
      <c r="F61" s="285"/>
    </row>
    <row r="62" s="144" customFormat="1" ht="14.4" spans="2:6">
      <c r="B62" s="453"/>
      <c r="C62" s="285"/>
      <c r="D62" s="454"/>
      <c r="F62" s="285"/>
    </row>
    <row r="63" s="144" customFormat="1" ht="14.4" spans="2:6">
      <c r="B63" s="453"/>
      <c r="C63" s="285"/>
      <c r="D63" s="454"/>
      <c r="F63" s="285"/>
    </row>
    <row r="64" s="144" customFormat="1" ht="14.4" spans="2:6">
      <c r="B64" s="453"/>
      <c r="C64" s="285"/>
      <c r="D64" s="454"/>
      <c r="F64" s="285"/>
    </row>
    <row r="65" s="144" customFormat="1" ht="14.4" spans="2:6">
      <c r="B65" s="453"/>
      <c r="C65" s="285"/>
      <c r="D65" s="454"/>
      <c r="F65" s="285"/>
    </row>
    <row r="66" s="144" customFormat="1" ht="14.4" spans="2:6">
      <c r="B66" s="453"/>
      <c r="C66" s="285"/>
      <c r="D66" s="454"/>
      <c r="F66" s="285"/>
    </row>
    <row r="67" s="144" customFormat="1" ht="14.4" spans="2:6">
      <c r="B67" s="453"/>
      <c r="C67" s="285"/>
      <c r="D67" s="454"/>
      <c r="F67" s="285"/>
    </row>
    <row r="68" s="144" customFormat="1" ht="14.4" spans="2:6">
      <c r="B68" s="453"/>
      <c r="C68" s="285"/>
      <c r="D68" s="454"/>
      <c r="F68" s="285"/>
    </row>
    <row r="69" s="144" customFormat="1" ht="14.4" spans="2:6">
      <c r="B69" s="453"/>
      <c r="C69" s="285"/>
      <c r="D69" s="454"/>
      <c r="F69" s="285"/>
    </row>
    <row r="70" s="144" customFormat="1" ht="14.4" spans="2:6">
      <c r="B70" s="453"/>
      <c r="C70" s="285"/>
      <c r="D70" s="454"/>
      <c r="F70" s="285"/>
    </row>
    <row r="71" s="144" customFormat="1" ht="14.4" spans="2:6">
      <c r="B71" s="453"/>
      <c r="C71" s="285"/>
      <c r="D71" s="454"/>
      <c r="F71" s="285"/>
    </row>
    <row r="72" s="144" customFormat="1" ht="14.4" spans="2:6">
      <c r="B72" s="453"/>
      <c r="C72" s="285"/>
      <c r="D72" s="454"/>
      <c r="F72" s="285"/>
    </row>
    <row r="73" s="144" customFormat="1" ht="14.4" spans="2:6">
      <c r="B73" s="453"/>
      <c r="C73" s="285"/>
      <c r="D73" s="454"/>
      <c r="F73" s="285"/>
    </row>
    <row r="74" s="144" customFormat="1" ht="14.4" spans="2:6">
      <c r="B74" s="453"/>
      <c r="C74" s="285"/>
      <c r="D74" s="454"/>
      <c r="F74" s="285"/>
    </row>
    <row r="75" s="144" customFormat="1" ht="14.4" spans="2:6">
      <c r="B75" s="453"/>
      <c r="C75" s="285"/>
      <c r="D75" s="454"/>
      <c r="F75" s="285"/>
    </row>
    <row r="76" s="144" customFormat="1" ht="14.4" spans="2:6">
      <c r="B76" s="453"/>
      <c r="C76" s="285"/>
      <c r="D76" s="454"/>
      <c r="F76" s="285"/>
    </row>
    <row r="77" s="144" customFormat="1" ht="14.4" spans="2:6">
      <c r="B77" s="453"/>
      <c r="C77" s="285"/>
      <c r="D77" s="454"/>
      <c r="F77" s="285"/>
    </row>
    <row r="78" s="144" customFormat="1" ht="14.4" spans="2:6">
      <c r="B78" s="453"/>
      <c r="C78" s="285"/>
      <c r="D78" s="454"/>
      <c r="F78" s="285"/>
    </row>
    <row r="79" s="144" customFormat="1" ht="14.4" spans="2:6">
      <c r="B79" s="453"/>
      <c r="C79" s="285"/>
      <c r="D79" s="454"/>
      <c r="F79" s="285"/>
    </row>
    <row r="80" s="144" customFormat="1" ht="14.4" spans="2:6">
      <c r="B80" s="453"/>
      <c r="C80" s="285"/>
      <c r="D80" s="454"/>
      <c r="F80" s="285"/>
    </row>
    <row r="81" s="144" customFormat="1" ht="14.4" spans="2:6">
      <c r="B81" s="453"/>
      <c r="C81" s="285"/>
      <c r="D81" s="454"/>
      <c r="F81" s="285"/>
    </row>
  </sheetData>
  <mergeCells count="1">
    <mergeCell ref="A1:E1"/>
  </mergeCells>
  <printOptions horizontalCentered="1"/>
  <pageMargins left="0.78740157480315" right="0.78740157480315" top="0.78740157480315" bottom="0.78740157480315" header="0.196850393700787" footer="0.31496062992126"/>
  <pageSetup paperSize="9" firstPageNumber="2" orientation="portrait" blackAndWhite="1" useFirstPageNumber="1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H18" sqref="H18"/>
    </sheetView>
  </sheetViews>
  <sheetFormatPr defaultColWidth="8.8" defaultRowHeight="15.6" outlineLevelRow="4"/>
  <cols>
    <col min="1" max="3" width="26.1" customWidth="1"/>
  </cols>
  <sheetData>
    <row r="1" s="1" customFormat="1" ht="30" customHeight="1" spans="1:14">
      <c r="A1" s="8" t="s">
        <v>830</v>
      </c>
      <c r="B1" s="8"/>
      <c r="C1" s="8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19.5" customHeight="1" spans="1:14">
      <c r="A2" s="39"/>
      <c r="B2" s="39"/>
      <c r="C2" s="40" t="s">
        <v>831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="2" customFormat="1" ht="36" customHeight="1" spans="1:14">
      <c r="A3" s="15" t="s">
        <v>740</v>
      </c>
      <c r="B3" s="63" t="s">
        <v>832</v>
      </c>
      <c r="C3" s="18" t="s">
        <v>833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="2" customFormat="1" ht="36" customHeight="1" spans="1:14">
      <c r="A4" s="64" t="s">
        <v>834</v>
      </c>
      <c r="B4" s="65">
        <v>16.07</v>
      </c>
      <c r="C4" s="66">
        <v>16.07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="3" customFormat="1" ht="29" customHeight="1" spans="1:3">
      <c r="A5" s="67" t="s">
        <v>835</v>
      </c>
      <c r="B5" s="67"/>
      <c r="C5" s="67"/>
    </row>
  </sheetData>
  <mergeCells count="2">
    <mergeCell ref="A1:C1"/>
    <mergeCell ref="A5:C5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I13" sqref="I13"/>
    </sheetView>
  </sheetViews>
  <sheetFormatPr defaultColWidth="8.8" defaultRowHeight="15.6" outlineLevelRow="4"/>
  <cols>
    <col min="1" max="3" width="26.1" customWidth="1"/>
  </cols>
  <sheetData>
    <row r="1" s="1" customFormat="1" ht="30" customHeight="1" spans="1:14">
      <c r="A1" s="8" t="s">
        <v>836</v>
      </c>
      <c r="B1" s="8"/>
      <c r="C1" s="8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19.5" customHeight="1" spans="1:14">
      <c r="A2" s="39"/>
      <c r="B2" s="39"/>
      <c r="C2" s="40" t="s">
        <v>831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="2" customFormat="1" ht="36" customHeight="1" spans="1:14">
      <c r="A3" s="15" t="s">
        <v>740</v>
      </c>
      <c r="B3" s="63" t="s">
        <v>832</v>
      </c>
      <c r="C3" s="18" t="s">
        <v>833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="2" customFormat="1" ht="36" customHeight="1" spans="1:14">
      <c r="A4" s="64" t="s">
        <v>834</v>
      </c>
      <c r="B4" s="65">
        <v>107.87</v>
      </c>
      <c r="C4" s="66">
        <v>107.87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="3" customFormat="1" ht="29" customHeight="1" spans="1:3">
      <c r="A5" s="67" t="s">
        <v>837</v>
      </c>
      <c r="B5" s="67"/>
      <c r="C5" s="67"/>
    </row>
  </sheetData>
  <mergeCells count="2">
    <mergeCell ref="A1:C1"/>
    <mergeCell ref="A5:C5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B13" sqref="B13"/>
    </sheetView>
  </sheetViews>
  <sheetFormatPr defaultColWidth="8.8" defaultRowHeight="15.6" outlineLevelRow="7"/>
  <cols>
    <col min="1" max="1" width="44.9" style="56" customWidth="1"/>
    <col min="2" max="2" width="31.3" customWidth="1"/>
  </cols>
  <sheetData>
    <row r="1" s="1" customFormat="1" ht="30" customHeight="1" spans="1:11">
      <c r="A1" s="8" t="s">
        <v>838</v>
      </c>
      <c r="B1" s="8"/>
      <c r="C1" s="10"/>
      <c r="G1" s="10"/>
      <c r="K1" s="10"/>
    </row>
    <row r="2" s="2" customFormat="1" ht="19.5" customHeight="1" spans="1:11">
      <c r="A2" s="39"/>
      <c r="B2" s="40" t="s">
        <v>1</v>
      </c>
      <c r="C2" s="14"/>
      <c r="G2" s="14"/>
      <c r="K2" s="14"/>
    </row>
    <row r="3" s="2" customFormat="1" ht="36" customHeight="1" spans="1:2">
      <c r="A3" s="15" t="s">
        <v>154</v>
      </c>
      <c r="B3" s="57" t="s">
        <v>220</v>
      </c>
    </row>
    <row r="4" s="2" customFormat="1" ht="30" customHeight="1" spans="1:2">
      <c r="A4" s="58" t="s">
        <v>839</v>
      </c>
      <c r="B4" s="59">
        <v>1</v>
      </c>
    </row>
    <row r="5" s="2" customFormat="1" ht="30" customHeight="1" spans="1:2">
      <c r="A5" s="58" t="s">
        <v>840</v>
      </c>
      <c r="B5" s="60">
        <v>0</v>
      </c>
    </row>
    <row r="6" s="2" customFormat="1" ht="30" customHeight="1" spans="1:2">
      <c r="A6" s="58" t="s">
        <v>841</v>
      </c>
      <c r="B6" s="59">
        <v>185</v>
      </c>
    </row>
    <row r="7" s="2" customFormat="1" ht="30" customHeight="1" spans="1:2">
      <c r="A7" s="58" t="s">
        <v>728</v>
      </c>
      <c r="B7" s="59">
        <v>77</v>
      </c>
    </row>
    <row r="8" s="2" customFormat="1" ht="30" customHeight="1" spans="1:2">
      <c r="A8" s="61" t="s">
        <v>738</v>
      </c>
      <c r="B8" s="62">
        <f>SUM(B4:B7)</f>
        <v>263</v>
      </c>
    </row>
  </sheetData>
  <mergeCells count="1">
    <mergeCell ref="A1:B1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B24" workbookViewId="0">
      <selection activeCell="B4" sqref="$A4:$XFD4"/>
    </sheetView>
  </sheetViews>
  <sheetFormatPr defaultColWidth="8.8" defaultRowHeight="15.6" outlineLevelCol="4"/>
  <cols>
    <col min="1" max="1" width="8.8" hidden="1" customWidth="1"/>
    <col min="2" max="2" width="30.7" style="38" customWidth="1"/>
    <col min="3" max="4" width="15.7" customWidth="1"/>
    <col min="5" max="5" width="15.7" style="38" customWidth="1"/>
  </cols>
  <sheetData>
    <row r="1" ht="30" customHeight="1" spans="2:5">
      <c r="B1" s="8" t="s">
        <v>842</v>
      </c>
      <c r="C1" s="8"/>
      <c r="D1" s="8"/>
      <c r="E1" s="8"/>
    </row>
    <row r="2" ht="19.5" customHeight="1" spans="2:5">
      <c r="B2" s="39"/>
      <c r="C2" s="39"/>
      <c r="E2" s="40" t="s">
        <v>1</v>
      </c>
    </row>
    <row r="3" ht="30" customHeight="1" spans="1:5">
      <c r="A3" s="41" t="s">
        <v>54</v>
      </c>
      <c r="B3" s="42" t="s">
        <v>843</v>
      </c>
      <c r="C3" s="43" t="s">
        <v>844</v>
      </c>
      <c r="D3" s="43" t="s">
        <v>845</v>
      </c>
      <c r="E3" s="44" t="s">
        <v>846</v>
      </c>
    </row>
    <row r="4" s="3" customFormat="1" ht="20.3" customHeight="1" spans="1:5">
      <c r="A4" s="45" t="s">
        <v>847</v>
      </c>
      <c r="B4" s="46" t="s">
        <v>848</v>
      </c>
      <c r="C4" s="47">
        <v>59150</v>
      </c>
      <c r="D4" s="48"/>
      <c r="E4" s="49">
        <v>59150</v>
      </c>
    </row>
    <row r="5" s="3" customFormat="1" ht="20.3" customHeight="1" spans="1:5">
      <c r="A5" s="45" t="s">
        <v>849</v>
      </c>
      <c r="B5" s="46" t="s">
        <v>850</v>
      </c>
      <c r="C5" s="47">
        <v>48533</v>
      </c>
      <c r="D5" s="48">
        <v>410</v>
      </c>
      <c r="E5" s="49">
        <v>48123</v>
      </c>
    </row>
    <row r="6" s="3" customFormat="1" ht="20.3" customHeight="1" spans="1:5">
      <c r="A6" s="45" t="s">
        <v>851</v>
      </c>
      <c r="B6" s="46" t="s">
        <v>852</v>
      </c>
      <c r="C6" s="47">
        <v>9209</v>
      </c>
      <c r="D6" s="48">
        <v>338</v>
      </c>
      <c r="E6" s="49">
        <v>8872</v>
      </c>
    </row>
    <row r="7" s="3" customFormat="1" ht="20.3" customHeight="1" spans="1:5">
      <c r="A7" s="45" t="s">
        <v>853</v>
      </c>
      <c r="B7" s="46" t="s">
        <v>854</v>
      </c>
      <c r="C7" s="47">
        <v>1602</v>
      </c>
      <c r="D7" s="48">
        <v>336</v>
      </c>
      <c r="E7" s="49">
        <v>1265</v>
      </c>
    </row>
    <row r="8" s="3" customFormat="1" ht="20.3" customHeight="1" spans="1:5">
      <c r="A8" s="45" t="s">
        <v>855</v>
      </c>
      <c r="B8" s="46" t="s">
        <v>856</v>
      </c>
      <c r="C8" s="47">
        <v>962</v>
      </c>
      <c r="D8" s="48"/>
      <c r="E8" s="49">
        <v>962</v>
      </c>
    </row>
    <row r="9" s="3" customFormat="1" ht="20.3" customHeight="1" spans="1:5">
      <c r="A9" s="45" t="s">
        <v>857</v>
      </c>
      <c r="B9" s="46" t="s">
        <v>858</v>
      </c>
      <c r="C9" s="47">
        <v>3000</v>
      </c>
      <c r="D9" s="48"/>
      <c r="E9" s="49">
        <v>3000</v>
      </c>
    </row>
    <row r="10" s="3" customFormat="1" ht="20.3" customHeight="1" spans="1:5">
      <c r="A10" s="45" t="s">
        <v>859</v>
      </c>
      <c r="B10" s="46" t="s">
        <v>860</v>
      </c>
      <c r="C10" s="47">
        <v>53545</v>
      </c>
      <c r="D10" s="48">
        <v>801</v>
      </c>
      <c r="E10" s="49">
        <v>52745</v>
      </c>
    </row>
    <row r="11" s="3" customFormat="1" ht="20.3" customHeight="1" spans="1:5">
      <c r="A11" s="45" t="s">
        <v>861</v>
      </c>
      <c r="B11" s="46" t="s">
        <v>862</v>
      </c>
      <c r="C11" s="47">
        <v>42313</v>
      </c>
      <c r="D11" s="48">
        <v>286</v>
      </c>
      <c r="E11" s="49">
        <v>42028</v>
      </c>
    </row>
    <row r="12" s="3" customFormat="1" ht="20.3" customHeight="1" spans="1:5">
      <c r="A12" s="45" t="s">
        <v>863</v>
      </c>
      <c r="B12" s="46" t="s">
        <v>864</v>
      </c>
      <c r="C12" s="47">
        <v>8361</v>
      </c>
      <c r="D12" s="48">
        <v>132</v>
      </c>
      <c r="E12" s="49">
        <v>8229</v>
      </c>
    </row>
    <row r="13" s="3" customFormat="1" ht="20.3" customHeight="1" spans="1:5">
      <c r="A13" s="45" t="s">
        <v>865</v>
      </c>
      <c r="B13" s="46" t="s">
        <v>866</v>
      </c>
      <c r="C13" s="47">
        <v>742</v>
      </c>
      <c r="D13" s="48"/>
      <c r="E13" s="49">
        <v>742</v>
      </c>
    </row>
    <row r="14" s="3" customFormat="1" ht="20.3" customHeight="1" spans="1:5">
      <c r="A14" s="45" t="s">
        <v>867</v>
      </c>
      <c r="B14" s="46" t="s">
        <v>868</v>
      </c>
      <c r="C14" s="47">
        <v>623</v>
      </c>
      <c r="D14" s="48"/>
      <c r="E14" s="49">
        <v>623</v>
      </c>
    </row>
    <row r="15" s="3" customFormat="1" ht="20.3" customHeight="1" spans="1:5">
      <c r="A15" s="45" t="s">
        <v>869</v>
      </c>
      <c r="B15" s="46" t="s">
        <v>870</v>
      </c>
      <c r="C15" s="47">
        <v>1181</v>
      </c>
      <c r="D15" s="48"/>
      <c r="E15" s="49">
        <v>1181</v>
      </c>
    </row>
    <row r="16" s="3" customFormat="1" ht="20.3" customHeight="1" spans="1:5">
      <c r="A16" s="45" t="s">
        <v>871</v>
      </c>
      <c r="B16" s="46" t="s">
        <v>872</v>
      </c>
      <c r="C16" s="47">
        <v>7726</v>
      </c>
      <c r="D16" s="48">
        <v>463</v>
      </c>
      <c r="E16" s="49">
        <v>7262</v>
      </c>
    </row>
    <row r="17" s="3" customFormat="1" ht="20.3" customHeight="1" spans="1:5">
      <c r="A17" s="45" t="s">
        <v>873</v>
      </c>
      <c r="B17" s="46" t="s">
        <v>874</v>
      </c>
      <c r="C17" s="47">
        <v>1751</v>
      </c>
      <c r="D17" s="48">
        <v>1484</v>
      </c>
      <c r="E17" s="49">
        <v>267</v>
      </c>
    </row>
    <row r="18" s="3" customFormat="1" ht="20.3" customHeight="1" spans="1:5">
      <c r="A18" s="45" t="s">
        <v>875</v>
      </c>
      <c r="B18" s="46" t="s">
        <v>876</v>
      </c>
      <c r="C18" s="47">
        <v>622</v>
      </c>
      <c r="D18" s="48"/>
      <c r="E18" s="49">
        <v>622</v>
      </c>
    </row>
    <row r="19" s="3" customFormat="1" ht="20.3" customHeight="1" spans="1:5">
      <c r="A19" s="45" t="s">
        <v>877</v>
      </c>
      <c r="B19" s="46" t="s">
        <v>878</v>
      </c>
      <c r="C19" s="47">
        <v>1040</v>
      </c>
      <c r="D19" s="48"/>
      <c r="E19" s="49">
        <v>1040</v>
      </c>
    </row>
    <row r="20" s="3" customFormat="1" ht="20.3" customHeight="1" spans="1:5">
      <c r="A20" s="45" t="s">
        <v>879</v>
      </c>
      <c r="B20" s="46" t="s">
        <v>880</v>
      </c>
      <c r="C20" s="47">
        <v>145</v>
      </c>
      <c r="D20" s="48">
        <v>19</v>
      </c>
      <c r="E20" s="49">
        <v>126</v>
      </c>
    </row>
    <row r="21" s="3" customFormat="1" ht="20.3" customHeight="1" spans="1:5">
      <c r="A21" s="45" t="s">
        <v>881</v>
      </c>
      <c r="B21" s="46" t="s">
        <v>882</v>
      </c>
      <c r="C21" s="47">
        <v>399</v>
      </c>
      <c r="D21" s="48">
        <v>368</v>
      </c>
      <c r="E21" s="49">
        <v>31</v>
      </c>
    </row>
    <row r="22" s="3" customFormat="1" ht="20.3" customHeight="1" spans="1:5">
      <c r="A22" s="45" t="s">
        <v>883</v>
      </c>
      <c r="B22" s="46" t="s">
        <v>884</v>
      </c>
      <c r="C22" s="47">
        <v>7501</v>
      </c>
      <c r="D22" s="48">
        <v>1803</v>
      </c>
      <c r="E22" s="49">
        <v>5699</v>
      </c>
    </row>
    <row r="23" s="3" customFormat="1" ht="20.3" customHeight="1" spans="1:5">
      <c r="A23" s="45" t="s">
        <v>885</v>
      </c>
      <c r="B23" s="46" t="s">
        <v>886</v>
      </c>
      <c r="C23" s="47">
        <v>3042</v>
      </c>
      <c r="D23" s="48">
        <v>1025</v>
      </c>
      <c r="E23" s="49">
        <v>2017</v>
      </c>
    </row>
    <row r="24" s="3" customFormat="1" ht="20.3" customHeight="1" spans="1:5">
      <c r="A24" s="45" t="s">
        <v>887</v>
      </c>
      <c r="B24" s="46" t="s">
        <v>888</v>
      </c>
      <c r="C24" s="47">
        <v>4860</v>
      </c>
      <c r="D24" s="48">
        <v>1571</v>
      </c>
      <c r="E24" s="49">
        <v>3288</v>
      </c>
    </row>
    <row r="25" s="3" customFormat="1" ht="20.3" customHeight="1" spans="1:5">
      <c r="A25" s="45" t="s">
        <v>889</v>
      </c>
      <c r="B25" s="46" t="s">
        <v>890</v>
      </c>
      <c r="C25" s="47">
        <v>970</v>
      </c>
      <c r="D25" s="48">
        <v>864</v>
      </c>
      <c r="E25" s="50">
        <v>106</v>
      </c>
    </row>
    <row r="26" s="3" customFormat="1" ht="20.3" customHeight="1" spans="1:5">
      <c r="A26" s="45" t="s">
        <v>891</v>
      </c>
      <c r="B26" s="46" t="s">
        <v>892</v>
      </c>
      <c r="C26" s="47">
        <v>611</v>
      </c>
      <c r="D26" s="48">
        <v>502</v>
      </c>
      <c r="E26" s="49">
        <v>109</v>
      </c>
    </row>
    <row r="27" s="3" customFormat="1" ht="20.3" customHeight="1" spans="1:5">
      <c r="A27" s="45" t="s">
        <v>893</v>
      </c>
      <c r="B27" s="46" t="s">
        <v>894</v>
      </c>
      <c r="C27" s="47">
        <v>95</v>
      </c>
      <c r="D27" s="48"/>
      <c r="E27" s="49">
        <v>95</v>
      </c>
    </row>
    <row r="28" s="3" customFormat="1" ht="20.3" customHeight="1" spans="1:5">
      <c r="A28" s="45" t="s">
        <v>895</v>
      </c>
      <c r="B28" s="46" t="s">
        <v>896</v>
      </c>
      <c r="C28" s="47">
        <v>1734</v>
      </c>
      <c r="D28" s="48">
        <v>443</v>
      </c>
      <c r="E28" s="49">
        <v>1291</v>
      </c>
    </row>
    <row r="29" s="3" customFormat="1" ht="20.3" customHeight="1" spans="1:5">
      <c r="A29" s="45" t="s">
        <v>897</v>
      </c>
      <c r="B29" s="46" t="s">
        <v>898</v>
      </c>
      <c r="C29" s="47">
        <v>6441</v>
      </c>
      <c r="D29" s="48">
        <v>1333</v>
      </c>
      <c r="E29" s="49">
        <v>5108</v>
      </c>
    </row>
    <row r="30" s="3" customFormat="1" ht="20.3" customHeight="1" spans="1:5">
      <c r="A30" s="45" t="s">
        <v>899</v>
      </c>
      <c r="B30" s="46" t="s">
        <v>900</v>
      </c>
      <c r="C30" s="47">
        <v>1409</v>
      </c>
      <c r="D30" s="48">
        <v>362</v>
      </c>
      <c r="E30" s="49">
        <v>1048</v>
      </c>
    </row>
    <row r="31" s="3" customFormat="1" ht="20.3" customHeight="1" spans="1:5">
      <c r="A31" s="45" t="s">
        <v>901</v>
      </c>
      <c r="B31" s="46" t="s">
        <v>902</v>
      </c>
      <c r="C31" s="47">
        <v>203</v>
      </c>
      <c r="D31" s="48">
        <v>125</v>
      </c>
      <c r="E31" s="49">
        <v>78</v>
      </c>
    </row>
    <row r="32" s="3" customFormat="1" ht="20.3" customHeight="1" spans="1:5">
      <c r="A32" s="45" t="s">
        <v>903</v>
      </c>
      <c r="B32" s="46" t="s">
        <v>904</v>
      </c>
      <c r="C32" s="47">
        <v>252</v>
      </c>
      <c r="D32" s="48"/>
      <c r="E32" s="49">
        <v>252</v>
      </c>
    </row>
    <row r="33" s="3" customFormat="1" ht="20.3" customHeight="1" spans="1:5">
      <c r="A33" s="45" t="s">
        <v>905</v>
      </c>
      <c r="B33" s="46" t="s">
        <v>906</v>
      </c>
      <c r="C33" s="47">
        <v>1990</v>
      </c>
      <c r="D33" s="48"/>
      <c r="E33" s="49">
        <v>1990</v>
      </c>
    </row>
    <row r="34" s="4" customFormat="1" ht="20.3" customHeight="1" spans="1:5">
      <c r="A34" s="51"/>
      <c r="B34" s="52" t="s">
        <v>738</v>
      </c>
      <c r="C34" s="53">
        <v>270010</v>
      </c>
      <c r="D34" s="54">
        <v>12663</v>
      </c>
      <c r="E34" s="55">
        <v>257347</v>
      </c>
    </row>
  </sheetData>
  <mergeCells count="1">
    <mergeCell ref="B1:E1"/>
  </mergeCells>
  <pageMargins left="0.786805555555556" right="0.786805555555556" top="0.786805555555556" bottom="0.786805555555556" header="0.196527777777778" footer="0.314583333333333"/>
  <pageSetup paperSize="9" orientation="portrait" horizontalDpi="600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opLeftCell="A22" workbookViewId="0">
      <selection activeCell="I30" sqref="I30"/>
    </sheetView>
  </sheetViews>
  <sheetFormatPr defaultColWidth="8.8" defaultRowHeight="15.6"/>
  <cols>
    <col min="1" max="1" width="25.4" style="5" customWidth="1"/>
    <col min="2" max="3" width="9.7" style="6" customWidth="1"/>
    <col min="4" max="4" width="33.1" style="7" customWidth="1"/>
  </cols>
  <sheetData>
    <row r="1" s="1" customFormat="1" ht="30" customHeight="1" spans="1:15">
      <c r="A1" s="8" t="s">
        <v>907</v>
      </c>
      <c r="B1" s="8"/>
      <c r="C1" s="8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19.5" customHeight="1" spans="1:15">
      <c r="A2" s="11"/>
      <c r="B2" s="12"/>
      <c r="C2" s="12"/>
      <c r="D2" s="13" t="s">
        <v>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2" customFormat="1" ht="30" customHeight="1" spans="1:15">
      <c r="A3" s="15" t="s">
        <v>908</v>
      </c>
      <c r="B3" s="16" t="s">
        <v>909</v>
      </c>
      <c r="C3" s="17" t="s">
        <v>910</v>
      </c>
      <c r="D3" s="18" t="s">
        <v>911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="2" customFormat="1" ht="23.3" customHeight="1" spans="1:15">
      <c r="A4" s="19" t="s">
        <v>912</v>
      </c>
      <c r="B4" s="20">
        <f>SUM(B5:B7)</f>
        <v>48232</v>
      </c>
      <c r="C4" s="20">
        <f>SUM(C5:C7)</f>
        <v>58900</v>
      </c>
      <c r="D4" s="2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="2" customFormat="1" ht="23.3" customHeight="1" spans="1:15">
      <c r="A5" s="22" t="s">
        <v>913</v>
      </c>
      <c r="B5" s="23">
        <v>38000</v>
      </c>
      <c r="C5" s="24">
        <v>35200</v>
      </c>
      <c r="D5" s="25" t="s">
        <v>914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="2" customFormat="1" ht="23.3" customHeight="1" spans="1:15">
      <c r="A6" s="22" t="s">
        <v>915</v>
      </c>
      <c r="B6" s="23">
        <v>6000</v>
      </c>
      <c r="C6" s="24">
        <v>6500</v>
      </c>
      <c r="D6" s="25" t="s">
        <v>916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2" customFormat="1" ht="23.3" customHeight="1" spans="1:15">
      <c r="A7" s="22" t="s">
        <v>917</v>
      </c>
      <c r="B7" s="23">
        <v>4232</v>
      </c>
      <c r="C7" s="24">
        <v>17200</v>
      </c>
      <c r="D7" s="25" t="s">
        <v>918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2" customFormat="1" ht="23.3" customHeight="1" spans="1:15">
      <c r="A8" s="19" t="s">
        <v>919</v>
      </c>
      <c r="B8" s="20">
        <f>SUM(B9:B26)</f>
        <v>4282</v>
      </c>
      <c r="C8" s="20">
        <f>SUM(C9:C26)</f>
        <v>7638</v>
      </c>
      <c r="D8" s="2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="3" customFormat="1" ht="23.3" customHeight="1" spans="1:4">
      <c r="A9" s="26" t="s">
        <v>920</v>
      </c>
      <c r="B9" s="27">
        <v>224</v>
      </c>
      <c r="C9" s="28">
        <v>248</v>
      </c>
      <c r="D9" s="25" t="s">
        <v>921</v>
      </c>
    </row>
    <row r="10" s="3" customFormat="1" ht="23.3" customHeight="1" spans="1:4">
      <c r="A10" s="26" t="s">
        <v>922</v>
      </c>
      <c r="B10" s="27">
        <v>100</v>
      </c>
      <c r="C10" s="28">
        <v>100</v>
      </c>
      <c r="D10" s="25" t="s">
        <v>923</v>
      </c>
    </row>
    <row r="11" s="3" customFormat="1" ht="23.3" customHeight="1" spans="1:4">
      <c r="A11" s="26" t="s">
        <v>924</v>
      </c>
      <c r="B11" s="27">
        <v>20</v>
      </c>
      <c r="C11" s="28">
        <v>50</v>
      </c>
      <c r="D11" s="25" t="s">
        <v>925</v>
      </c>
    </row>
    <row r="12" s="3" customFormat="1" ht="23.3" customHeight="1" spans="1:4">
      <c r="A12" s="26" t="s">
        <v>926</v>
      </c>
      <c r="B12" s="27">
        <v>100</v>
      </c>
      <c r="C12" s="28">
        <v>100</v>
      </c>
      <c r="D12" s="25" t="s">
        <v>927</v>
      </c>
    </row>
    <row r="13" s="3" customFormat="1" ht="23.3" customHeight="1" spans="1:4">
      <c r="A13" s="26" t="s">
        <v>928</v>
      </c>
      <c r="B13" s="27">
        <v>330</v>
      </c>
      <c r="C13" s="28">
        <v>300</v>
      </c>
      <c r="D13" s="25" t="s">
        <v>929</v>
      </c>
    </row>
    <row r="14" s="3" customFormat="1" ht="23.3" customHeight="1" spans="1:4">
      <c r="A14" s="26" t="s">
        <v>930</v>
      </c>
      <c r="B14" s="27">
        <v>200</v>
      </c>
      <c r="C14" s="28"/>
      <c r="D14" s="25" t="s">
        <v>931</v>
      </c>
    </row>
    <row r="15" s="3" customFormat="1" ht="23.3" customHeight="1" spans="1:4">
      <c r="A15" s="26" t="s">
        <v>932</v>
      </c>
      <c r="B15" s="27">
        <v>100</v>
      </c>
      <c r="C15" s="28"/>
      <c r="D15" s="25" t="s">
        <v>933</v>
      </c>
    </row>
    <row r="16" s="3" customFormat="1" ht="23.3" customHeight="1" spans="1:4">
      <c r="A16" s="26" t="s">
        <v>934</v>
      </c>
      <c r="B16" s="27">
        <v>260</v>
      </c>
      <c r="C16" s="28">
        <v>200</v>
      </c>
      <c r="D16" s="25" t="s">
        <v>935</v>
      </c>
    </row>
    <row r="17" s="3" customFormat="1" ht="23.3" customHeight="1" spans="1:4">
      <c r="A17" s="26" t="s">
        <v>936</v>
      </c>
      <c r="B17" s="27">
        <v>100</v>
      </c>
      <c r="C17" s="28">
        <v>100</v>
      </c>
      <c r="D17" s="25" t="s">
        <v>937</v>
      </c>
    </row>
    <row r="18" s="3" customFormat="1" ht="23.3" customHeight="1" spans="1:4">
      <c r="A18" s="26" t="s">
        <v>938</v>
      </c>
      <c r="B18" s="27">
        <v>320</v>
      </c>
      <c r="C18" s="28">
        <v>320</v>
      </c>
      <c r="D18" s="25" t="s">
        <v>939</v>
      </c>
    </row>
    <row r="19" s="3" customFormat="1" ht="23.3" customHeight="1" spans="1:4">
      <c r="A19" s="26" t="s">
        <v>940</v>
      </c>
      <c r="B19" s="27">
        <v>700</v>
      </c>
      <c r="C19" s="28">
        <v>3500</v>
      </c>
      <c r="D19" s="25" t="s">
        <v>941</v>
      </c>
    </row>
    <row r="20" s="3" customFormat="1" ht="23.3" customHeight="1" spans="1:4">
      <c r="A20" s="26" t="s">
        <v>942</v>
      </c>
      <c r="B20" s="27">
        <v>144</v>
      </c>
      <c r="C20" s="28">
        <v>800</v>
      </c>
      <c r="D20" s="25" t="s">
        <v>943</v>
      </c>
    </row>
    <row r="21" s="3" customFormat="1" ht="23.3" customHeight="1" spans="1:4">
      <c r="A21" s="26" t="s">
        <v>944</v>
      </c>
      <c r="B21" s="27">
        <v>100</v>
      </c>
      <c r="C21" s="28">
        <v>100</v>
      </c>
      <c r="D21" s="25" t="s">
        <v>945</v>
      </c>
    </row>
    <row r="22" s="3" customFormat="1" ht="23.3" customHeight="1" spans="1:4">
      <c r="A22" s="26" t="s">
        <v>946</v>
      </c>
      <c r="B22" s="27">
        <v>134</v>
      </c>
      <c r="C22" s="28">
        <v>120</v>
      </c>
      <c r="D22" s="25" t="s">
        <v>947</v>
      </c>
    </row>
    <row r="23" s="3" customFormat="1" ht="23.3" customHeight="1" spans="1:4">
      <c r="A23" s="26" t="s">
        <v>948</v>
      </c>
      <c r="B23" s="27">
        <v>200</v>
      </c>
      <c r="C23" s="28">
        <v>500</v>
      </c>
      <c r="D23" s="25" t="s">
        <v>949</v>
      </c>
    </row>
    <row r="24" s="3" customFormat="1" ht="23.3" customHeight="1" spans="1:4">
      <c r="A24" s="26" t="s">
        <v>950</v>
      </c>
      <c r="B24" s="27">
        <v>400</v>
      </c>
      <c r="C24" s="28">
        <v>350</v>
      </c>
      <c r="D24" s="25" t="s">
        <v>951</v>
      </c>
    </row>
    <row r="25" s="3" customFormat="1" ht="23.3" customHeight="1" spans="1:4">
      <c r="A25" s="26" t="s">
        <v>952</v>
      </c>
      <c r="B25" s="27">
        <v>650</v>
      </c>
      <c r="C25" s="28">
        <v>650</v>
      </c>
      <c r="D25" s="25" t="s">
        <v>953</v>
      </c>
    </row>
    <row r="26" s="3" customFormat="1" ht="23.3" customHeight="1" spans="1:4">
      <c r="A26" s="26" t="s">
        <v>954</v>
      </c>
      <c r="B26" s="27">
        <v>200</v>
      </c>
      <c r="C26" s="28">
        <v>200</v>
      </c>
      <c r="D26" s="25" t="s">
        <v>955</v>
      </c>
    </row>
    <row r="27" s="4" customFormat="1" ht="23.3" customHeight="1" spans="1:4">
      <c r="A27" s="29" t="s">
        <v>956</v>
      </c>
      <c r="B27" s="30">
        <f>SUM(B28:B30)</f>
        <v>40000</v>
      </c>
      <c r="C27" s="30">
        <f>SUM(C28:C30)</f>
        <v>58000</v>
      </c>
      <c r="D27" s="21"/>
    </row>
    <row r="28" s="3" customFormat="1" ht="23.3" customHeight="1" spans="1:4">
      <c r="A28" s="26" t="s">
        <v>957</v>
      </c>
      <c r="B28" s="27">
        <v>13000</v>
      </c>
      <c r="C28" s="28">
        <v>20000</v>
      </c>
      <c r="D28" s="25" t="s">
        <v>958</v>
      </c>
    </row>
    <row r="29" s="3" customFormat="1" ht="23.3" customHeight="1" spans="1:4">
      <c r="A29" s="26" t="s">
        <v>959</v>
      </c>
      <c r="B29" s="27">
        <v>19000</v>
      </c>
      <c r="C29" s="28">
        <v>28000</v>
      </c>
      <c r="D29" s="25" t="s">
        <v>960</v>
      </c>
    </row>
    <row r="30" s="3" customFormat="1" ht="23.3" customHeight="1" spans="1:4">
      <c r="A30" s="26" t="s">
        <v>961</v>
      </c>
      <c r="B30" s="27">
        <v>8000</v>
      </c>
      <c r="C30" s="28">
        <v>10000</v>
      </c>
      <c r="D30" s="25" t="s">
        <v>962</v>
      </c>
    </row>
    <row r="31" s="4" customFormat="1" ht="23.3" customHeight="1" spans="1:4">
      <c r="A31" s="29" t="s">
        <v>963</v>
      </c>
      <c r="B31" s="30">
        <f>SUM(B32:B39)</f>
        <v>15444</v>
      </c>
      <c r="C31" s="30">
        <f>SUM(C32:C39)</f>
        <v>29764</v>
      </c>
      <c r="D31" s="21"/>
    </row>
    <row r="32" s="3" customFormat="1" ht="23.3" customHeight="1" spans="1:4">
      <c r="A32" s="26" t="s">
        <v>964</v>
      </c>
      <c r="B32" s="27">
        <v>1000</v>
      </c>
      <c r="C32" s="28">
        <v>1000</v>
      </c>
      <c r="D32" s="25" t="s">
        <v>965</v>
      </c>
    </row>
    <row r="33" s="3" customFormat="1" ht="23.3" customHeight="1" spans="1:4">
      <c r="A33" s="26" t="s">
        <v>966</v>
      </c>
      <c r="B33" s="27">
        <v>2000</v>
      </c>
      <c r="C33" s="28">
        <v>3000</v>
      </c>
      <c r="D33" s="25" t="s">
        <v>967</v>
      </c>
    </row>
    <row r="34" s="3" customFormat="1" ht="23.3" customHeight="1" spans="1:4">
      <c r="A34" s="26" t="s">
        <v>968</v>
      </c>
      <c r="B34" s="27">
        <v>2000</v>
      </c>
      <c r="C34" s="28"/>
      <c r="D34" s="25" t="s">
        <v>969</v>
      </c>
    </row>
    <row r="35" s="3" customFormat="1" ht="23.3" customHeight="1" spans="1:4">
      <c r="A35" s="26" t="s">
        <v>970</v>
      </c>
      <c r="B35" s="27">
        <v>2000</v>
      </c>
      <c r="C35" s="28">
        <v>8000</v>
      </c>
      <c r="D35" s="25" t="s">
        <v>971</v>
      </c>
    </row>
    <row r="36" s="3" customFormat="1" ht="23.3" customHeight="1" spans="1:4">
      <c r="A36" s="26" t="s">
        <v>972</v>
      </c>
      <c r="B36" s="27">
        <v>900</v>
      </c>
      <c r="C36" s="28"/>
      <c r="D36" s="25" t="s">
        <v>973</v>
      </c>
    </row>
    <row r="37" s="3" customFormat="1" ht="23.3" customHeight="1" spans="1:4">
      <c r="A37" s="26" t="s">
        <v>974</v>
      </c>
      <c r="B37" s="27">
        <v>4750</v>
      </c>
      <c r="C37" s="28">
        <v>15000</v>
      </c>
      <c r="D37" s="25" t="s">
        <v>975</v>
      </c>
    </row>
    <row r="38" s="3" customFormat="1" ht="23.3" customHeight="1" spans="1:4">
      <c r="A38" s="26" t="s">
        <v>976</v>
      </c>
      <c r="B38" s="27">
        <v>2036</v>
      </c>
      <c r="C38" s="28">
        <v>1826</v>
      </c>
      <c r="D38" s="25" t="s">
        <v>977</v>
      </c>
    </row>
    <row r="39" s="3" customFormat="1" ht="23.3" customHeight="1" spans="1:4">
      <c r="A39" s="26" t="s">
        <v>978</v>
      </c>
      <c r="B39" s="27">
        <v>758</v>
      </c>
      <c r="C39" s="28">
        <v>938</v>
      </c>
      <c r="D39" s="25" t="s">
        <v>979</v>
      </c>
    </row>
    <row r="40" s="4" customFormat="1" ht="23.3" customHeight="1" spans="1:4">
      <c r="A40" s="29" t="s">
        <v>980</v>
      </c>
      <c r="B40" s="30">
        <f>SUM(B41:B49)</f>
        <v>3596</v>
      </c>
      <c r="C40" s="30">
        <f>SUM(C41:C49)</f>
        <v>4199</v>
      </c>
      <c r="D40" s="21"/>
    </row>
    <row r="41" s="3" customFormat="1" ht="23.3" customHeight="1" spans="1:4">
      <c r="A41" s="26" t="s">
        <v>981</v>
      </c>
      <c r="B41" s="27">
        <v>200</v>
      </c>
      <c r="C41" s="28">
        <v>150</v>
      </c>
      <c r="D41" s="25" t="s">
        <v>982</v>
      </c>
    </row>
    <row r="42" s="3" customFormat="1" ht="23.3" customHeight="1" spans="1:4">
      <c r="A42" s="26" t="s">
        <v>983</v>
      </c>
      <c r="B42" s="27">
        <v>1185</v>
      </c>
      <c r="C42" s="28">
        <v>2000</v>
      </c>
      <c r="D42" s="25" t="s">
        <v>984</v>
      </c>
    </row>
    <row r="43" s="3" customFormat="1" ht="23.3" customHeight="1" spans="1:4">
      <c r="A43" s="26" t="s">
        <v>985</v>
      </c>
      <c r="B43" s="27">
        <v>300</v>
      </c>
      <c r="C43" s="28">
        <v>300</v>
      </c>
      <c r="D43" s="25" t="s">
        <v>986</v>
      </c>
    </row>
    <row r="44" s="3" customFormat="1" ht="23.3" customHeight="1" spans="1:4">
      <c r="A44" s="26" t="s">
        <v>987</v>
      </c>
      <c r="B44" s="27">
        <v>90</v>
      </c>
      <c r="C44" s="28">
        <v>90</v>
      </c>
      <c r="D44" s="25" t="s">
        <v>988</v>
      </c>
    </row>
    <row r="45" s="3" customFormat="1" ht="23.3" customHeight="1" spans="1:4">
      <c r="A45" s="26" t="s">
        <v>989</v>
      </c>
      <c r="B45" s="27">
        <v>197</v>
      </c>
      <c r="C45" s="28">
        <v>194</v>
      </c>
      <c r="D45" s="25" t="s">
        <v>990</v>
      </c>
    </row>
    <row r="46" s="3" customFormat="1" ht="23.3" customHeight="1" spans="1:4">
      <c r="A46" s="26" t="s">
        <v>991</v>
      </c>
      <c r="B46" s="27">
        <v>341</v>
      </c>
      <c r="C46" s="28">
        <v>288</v>
      </c>
      <c r="D46" s="25" t="s">
        <v>992</v>
      </c>
    </row>
    <row r="47" s="3" customFormat="1" ht="23.3" customHeight="1" spans="1:4">
      <c r="A47" s="26" t="s">
        <v>993</v>
      </c>
      <c r="B47" s="27">
        <v>753</v>
      </c>
      <c r="C47" s="28">
        <v>747</v>
      </c>
      <c r="D47" s="25" t="s">
        <v>994</v>
      </c>
    </row>
    <row r="48" s="3" customFormat="1" ht="23.3" customHeight="1" spans="1:4">
      <c r="A48" s="26" t="s">
        <v>995</v>
      </c>
      <c r="B48" s="27">
        <v>230</v>
      </c>
      <c r="C48" s="28">
        <v>230</v>
      </c>
      <c r="D48" s="25" t="s">
        <v>996</v>
      </c>
    </row>
    <row r="49" s="3" customFormat="1" ht="23.3" customHeight="1" spans="1:4">
      <c r="A49" s="26" t="s">
        <v>997</v>
      </c>
      <c r="B49" s="27">
        <v>300</v>
      </c>
      <c r="C49" s="28">
        <v>200</v>
      </c>
      <c r="D49" s="25" t="s">
        <v>998</v>
      </c>
    </row>
    <row r="50" s="4" customFormat="1" ht="23.3" customHeight="1" spans="1:4">
      <c r="A50" s="29" t="s">
        <v>999</v>
      </c>
      <c r="B50" s="30">
        <f>SUM(B51:B53)</f>
        <v>3580</v>
      </c>
      <c r="C50" s="30">
        <f>SUM(C51:C53)</f>
        <v>5460</v>
      </c>
      <c r="D50" s="21"/>
    </row>
    <row r="51" s="3" customFormat="1" ht="23.3" customHeight="1" spans="1:4">
      <c r="A51" s="26" t="s">
        <v>1000</v>
      </c>
      <c r="B51" s="27">
        <v>2745</v>
      </c>
      <c r="C51" s="28">
        <v>4610</v>
      </c>
      <c r="D51" s="25" t="s">
        <v>1001</v>
      </c>
    </row>
    <row r="52" s="3" customFormat="1" ht="23.3" customHeight="1" spans="1:4">
      <c r="A52" s="26" t="s">
        <v>1002</v>
      </c>
      <c r="B52" s="27">
        <v>200</v>
      </c>
      <c r="C52" s="28">
        <v>200</v>
      </c>
      <c r="D52" s="25" t="s">
        <v>1003</v>
      </c>
    </row>
    <row r="53" s="3" customFormat="1" ht="23.3" customHeight="1" spans="1:4">
      <c r="A53" s="26" t="s">
        <v>1004</v>
      </c>
      <c r="B53" s="27">
        <v>635</v>
      </c>
      <c r="C53" s="28">
        <v>650</v>
      </c>
      <c r="D53" s="25" t="s">
        <v>1005</v>
      </c>
    </row>
    <row r="54" s="4" customFormat="1" ht="23.3" customHeight="1" spans="1:4">
      <c r="A54" s="29" t="s">
        <v>1006</v>
      </c>
      <c r="B54" s="30">
        <f>SUM(B55:B57)</f>
        <v>8452</v>
      </c>
      <c r="C54" s="30">
        <f>SUM(C55:C57)</f>
        <v>6173</v>
      </c>
      <c r="D54" s="21"/>
    </row>
    <row r="55" s="3" customFormat="1" ht="23.3" customHeight="1" spans="1:4">
      <c r="A55" s="26" t="s">
        <v>1007</v>
      </c>
      <c r="B55" s="27">
        <v>5193</v>
      </c>
      <c r="C55" s="28">
        <v>4467</v>
      </c>
      <c r="D55" s="25" t="s">
        <v>1008</v>
      </c>
    </row>
    <row r="56" s="3" customFormat="1" ht="23.3" customHeight="1" spans="1:4">
      <c r="A56" s="26" t="s">
        <v>1009</v>
      </c>
      <c r="B56" s="27">
        <v>3000</v>
      </c>
      <c r="C56" s="28">
        <v>1600</v>
      </c>
      <c r="D56" s="25" t="s">
        <v>1010</v>
      </c>
    </row>
    <row r="57" s="3" customFormat="1" ht="23.3" customHeight="1" spans="1:4">
      <c r="A57" s="31" t="s">
        <v>1011</v>
      </c>
      <c r="B57" s="32">
        <v>259</v>
      </c>
      <c r="C57" s="33">
        <v>106</v>
      </c>
      <c r="D57" s="34" t="s">
        <v>1012</v>
      </c>
    </row>
    <row r="58" spans="1:4">
      <c r="A58" s="35"/>
      <c r="B58" s="36"/>
      <c r="C58" s="36"/>
      <c r="D58" s="37"/>
    </row>
    <row r="59" spans="1:4">
      <c r="A59" s="35"/>
      <c r="B59" s="36"/>
      <c r="C59" s="36"/>
      <c r="D59" s="37"/>
    </row>
    <row r="60" spans="1:4">
      <c r="A60" s="35"/>
      <c r="B60" s="36"/>
      <c r="C60" s="36"/>
      <c r="D60" s="37"/>
    </row>
    <row r="61" spans="1:4">
      <c r="A61" s="35"/>
      <c r="B61" s="36"/>
      <c r="C61" s="36"/>
      <c r="D61" s="37"/>
    </row>
    <row r="62" spans="1:4">
      <c r="A62" s="35"/>
      <c r="B62" s="36"/>
      <c r="C62" s="36"/>
      <c r="D62" s="37"/>
    </row>
  </sheetData>
  <mergeCells count="1">
    <mergeCell ref="A1:D1"/>
  </mergeCells>
  <pageMargins left="0.786805555555556" right="0.786805555555556" top="0.786805555555556" bottom="0.786805555555556" header="0.196527777777778" footer="0.314583333333333"/>
  <pageSetup paperSize="9" fitToHeight="0" orientation="portrait" horizontalDpi="600"/>
  <headerFooter/>
  <rowBreaks count="1" manualBreakCount="1">
    <brk id="30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O85"/>
  <sheetViews>
    <sheetView zoomScale="115" zoomScaleNormal="115" topLeftCell="A11" workbookViewId="0">
      <selection activeCell="H18" sqref="H18"/>
    </sheetView>
  </sheetViews>
  <sheetFormatPr defaultColWidth="9" defaultRowHeight="15.6"/>
  <cols>
    <col min="1" max="1" width="29.625" style="212" customWidth="1"/>
    <col min="2" max="2" width="10.625" style="212" customWidth="1"/>
    <col min="3" max="3" width="27.875" style="212" customWidth="1"/>
    <col min="4" max="4" width="10.625" style="212" customWidth="1"/>
    <col min="5" max="5" width="14.5" style="212" customWidth="1"/>
    <col min="6" max="15" width="9" style="212"/>
    <col min="16" max="16384" width="9" style="213"/>
  </cols>
  <sheetData>
    <row r="1" s="1" customFormat="1" ht="30" customHeight="1" spans="1:15">
      <c r="A1" s="427" t="s">
        <v>85</v>
      </c>
      <c r="B1" s="427"/>
      <c r="C1" s="427"/>
      <c r="D1" s="427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20.1" customHeight="1" spans="1:15">
      <c r="A2" s="144"/>
      <c r="B2" s="428"/>
      <c r="C2" s="144"/>
      <c r="D2" s="69" t="s">
        <v>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2" customFormat="1" ht="30" customHeight="1" spans="1:15">
      <c r="A3" s="429" t="s">
        <v>86</v>
      </c>
      <c r="B3" s="430"/>
      <c r="C3" s="430" t="s">
        <v>87</v>
      </c>
      <c r="D3" s="431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="2" customFormat="1" ht="30" customHeight="1" spans="1:15">
      <c r="A4" s="432" t="s">
        <v>88</v>
      </c>
      <c r="B4" s="433" t="s">
        <v>89</v>
      </c>
      <c r="C4" s="433" t="s">
        <v>88</v>
      </c>
      <c r="D4" s="434" t="s">
        <v>89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="2" customFormat="1" ht="30" customHeight="1" spans="1:15">
      <c r="A5" s="435" t="s">
        <v>90</v>
      </c>
      <c r="B5" s="197">
        <f>'23一般公共预算收入执行'!C27</f>
        <v>53108</v>
      </c>
      <c r="C5" s="436" t="s">
        <v>91</v>
      </c>
      <c r="D5" s="147">
        <f>SUM(D6:D8)</f>
        <v>0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="2" customFormat="1" ht="30" customHeight="1" spans="1:15">
      <c r="A6" s="220" t="s">
        <v>92</v>
      </c>
      <c r="B6" s="197">
        <f>B7+B11+B19+B20</f>
        <v>63595</v>
      </c>
      <c r="C6" s="436" t="s">
        <v>93</v>
      </c>
      <c r="D6" s="297">
        <f>'23一般公共预算支出执行'!C28</f>
        <v>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2" customFormat="1" ht="30" customHeight="1" spans="1:15">
      <c r="A7" s="220" t="s">
        <v>94</v>
      </c>
      <c r="B7" s="197">
        <f>SUM(B8:B10)</f>
        <v>14949</v>
      </c>
      <c r="C7" s="436" t="s">
        <v>95</v>
      </c>
      <c r="D7" s="147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2" customFormat="1" ht="30" customHeight="1" spans="1:15">
      <c r="A8" s="220" t="s">
        <v>96</v>
      </c>
      <c r="B8" s="197">
        <v>6230</v>
      </c>
      <c r="C8" s="436" t="s">
        <v>97</v>
      </c>
      <c r="D8" s="147">
        <f>'23一般公共预算支出执行'!C29</f>
        <v>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="2" customFormat="1" ht="30" customHeight="1" spans="1:15">
      <c r="A9" s="220" t="s">
        <v>98</v>
      </c>
      <c r="B9" s="197">
        <v>101</v>
      </c>
      <c r="C9" s="436" t="s">
        <v>99</v>
      </c>
      <c r="D9" s="147">
        <f>SUM(D10:D12)</f>
        <v>13239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="2" customFormat="1" ht="30" customHeight="1" spans="1:15">
      <c r="A10" s="220" t="s">
        <v>100</v>
      </c>
      <c r="B10" s="197">
        <v>8618</v>
      </c>
      <c r="C10" s="436" t="s">
        <v>101</v>
      </c>
      <c r="D10" s="297">
        <f>4500+3053</f>
        <v>7553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="2" customFormat="1" ht="30" customHeight="1" spans="1:15">
      <c r="A11" s="220" t="s">
        <v>102</v>
      </c>
      <c r="B11" s="197">
        <f>SUM(B12:B18)</f>
        <v>175</v>
      </c>
      <c r="C11" s="436" t="s">
        <v>103</v>
      </c>
      <c r="D11" s="147">
        <f>5033+653</f>
        <v>5686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30" customHeight="1" spans="1:15">
      <c r="A12" s="220" t="s">
        <v>104</v>
      </c>
      <c r="B12" s="197">
        <v>0</v>
      </c>
      <c r="C12" s="436" t="s">
        <v>105</v>
      </c>
      <c r="D12" s="147"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="2" customFormat="1" ht="30" customHeight="1" spans="1:15">
      <c r="A13" s="220" t="s">
        <v>106</v>
      </c>
      <c r="B13" s="197">
        <v>175</v>
      </c>
      <c r="C13" s="437" t="s">
        <v>107</v>
      </c>
      <c r="D13" s="438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="2" customFormat="1" ht="30" customHeight="1" spans="1:15">
      <c r="A14" s="220" t="s">
        <v>108</v>
      </c>
      <c r="B14" s="197">
        <v>0</v>
      </c>
      <c r="C14" s="439" t="s">
        <v>109</v>
      </c>
      <c r="D14" s="147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="2" customFormat="1" ht="30" customHeight="1" spans="1:15">
      <c r="A15" s="220" t="s">
        <v>110</v>
      </c>
      <c r="B15" s="197"/>
      <c r="C15" s="440" t="s">
        <v>111</v>
      </c>
      <c r="D15" s="147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="2" customFormat="1" ht="30" customHeight="1" spans="1:15">
      <c r="A16" s="220" t="s">
        <v>112</v>
      </c>
      <c r="B16" s="197"/>
      <c r="C16" s="439" t="s">
        <v>113</v>
      </c>
      <c r="D16" s="441">
        <v>13917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="2" customFormat="1" ht="30" customHeight="1" spans="1:15">
      <c r="A17" s="220" t="s">
        <v>114</v>
      </c>
      <c r="B17" s="197"/>
      <c r="C17" s="442"/>
      <c r="D17" s="147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="2" customFormat="1" ht="30" customHeight="1" spans="1:15">
      <c r="A18" s="220" t="s">
        <v>115</v>
      </c>
      <c r="B18" s="197"/>
      <c r="C18" s="440"/>
      <c r="D18" s="147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="2" customFormat="1" ht="30" customHeight="1" spans="1:15">
      <c r="A19" s="220" t="s">
        <v>116</v>
      </c>
      <c r="B19" s="197">
        <f>27687+7030+22372-8618</f>
        <v>48471</v>
      </c>
      <c r="C19" s="440"/>
      <c r="D19" s="147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="2" customFormat="1" ht="30" customHeight="1" spans="1:15">
      <c r="A20" s="220" t="s">
        <v>117</v>
      </c>
      <c r="B20" s="197"/>
      <c r="C20" s="440"/>
      <c r="D20" s="147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="2" customFormat="1" ht="30" customHeight="1" spans="1:15">
      <c r="A21" s="220" t="s">
        <v>118</v>
      </c>
      <c r="B21" s="197">
        <v>170</v>
      </c>
      <c r="C21" s="440"/>
      <c r="D21" s="147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="2" customFormat="1" ht="30" customHeight="1" spans="1:15">
      <c r="A22" s="220" t="s">
        <v>119</v>
      </c>
      <c r="B22" s="201">
        <v>6000</v>
      </c>
      <c r="C22" s="440"/>
      <c r="D22" s="147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="2" customFormat="1" ht="30" customHeight="1" spans="1:15">
      <c r="A23" s="220" t="s">
        <v>120</v>
      </c>
      <c r="B23" s="197">
        <v>9517</v>
      </c>
      <c r="C23" s="440"/>
      <c r="D23" s="147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="2" customFormat="1" ht="30" customHeight="1" spans="1:15">
      <c r="A24" s="220" t="s">
        <v>121</v>
      </c>
      <c r="B24" s="197">
        <v>6823</v>
      </c>
      <c r="C24" s="440"/>
      <c r="D24" s="147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="2" customFormat="1" ht="30" customHeight="1" spans="1:15">
      <c r="A25" s="443" t="s">
        <v>122</v>
      </c>
      <c r="B25" s="208">
        <f>SUM(B5,B6,B22,B23,B24,B21)</f>
        <v>139213</v>
      </c>
      <c r="C25" s="444" t="s">
        <v>123</v>
      </c>
      <c r="D25" s="445">
        <f>+D5+D9+D13+D14+D15+D16</f>
        <v>27156</v>
      </c>
      <c r="E25" s="14"/>
      <c r="F25" s="446"/>
      <c r="G25" s="14"/>
      <c r="H25" s="14"/>
      <c r="I25" s="14"/>
      <c r="J25" s="14"/>
      <c r="K25" s="14"/>
      <c r="L25" s="14"/>
      <c r="M25" s="14"/>
      <c r="N25" s="14"/>
      <c r="O25" s="14"/>
    </row>
    <row r="26" s="2" customFormat="1" ht="14.4" spans="1:15">
      <c r="A26" s="14"/>
      <c r="B26" s="14"/>
      <c r="C26" s="14"/>
      <c r="D26" s="446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="2" customFormat="1" ht="14.4" spans="1: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="2" customFormat="1" ht="14.4" spans="1:15">
      <c r="A28" s="14"/>
      <c r="B28" s="36"/>
      <c r="C28" s="14"/>
      <c r="D28" s="14">
        <f>B25-D25</f>
        <v>112057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="2" customFormat="1" ht="14.4" spans="1: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="2" customFormat="1" ht="14.4" spans="1: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="2" customFormat="1" ht="14.4" spans="1: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="2" customFormat="1" ht="14.4" spans="1: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="2" customFormat="1" ht="14.4" spans="1: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="2" customFormat="1" ht="14.4" spans="1: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="2" customFormat="1" ht="14.4" spans="1: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="2" customFormat="1" ht="14.4" spans="1: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="2" customFormat="1" ht="14.4" spans="1: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="2" customFormat="1" ht="14.4" spans="1: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="2" customFormat="1" ht="14.4" spans="1: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="2" customFormat="1" ht="14.4" spans="1: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="2" customFormat="1" ht="14.4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="2" customFormat="1" ht="14.4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="2" customFormat="1" ht="14.4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="2" customFormat="1" ht="14.4" spans="1: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="2" customFormat="1" ht="14.4" spans="1: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="2" customFormat="1" ht="14.4" spans="1: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="2" customFormat="1" ht="14.4" spans="1: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="2" customFormat="1" ht="14.4" spans="1: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="2" customFormat="1" ht="14.4" spans="1: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="2" customFormat="1" ht="14.4" spans="1: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="2" customFormat="1" ht="14.4" spans="1: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="2" customFormat="1" ht="14.4" spans="1: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="2" customFormat="1" ht="14.4" spans="1: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="2" customFormat="1" ht="14.4" spans="1: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="2" customFormat="1" ht="14.4" spans="1: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="2" customFormat="1" ht="14.4" spans="1: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="2" customFormat="1" ht="14.4" spans="1: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="2" customFormat="1" ht="14.4" spans="1: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="2" customFormat="1" ht="14.4" spans="1: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="2" customFormat="1" ht="14.4" spans="1: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="2" customFormat="1" ht="14.4" spans="1: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="2" customFormat="1" ht="14.4" spans="1: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="2" customFormat="1" ht="14.4" spans="1: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="2" customFormat="1" ht="14.4" spans="1: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="2" customFormat="1" ht="14.4" spans="1: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="2" customFormat="1" ht="14.4" spans="1: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="2" customFormat="1" ht="14.4" spans="1: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="2" customFormat="1" ht="14.4" spans="1: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="2" customFormat="1" ht="14.4" spans="1: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="2" customFormat="1" ht="14.4" spans="1: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="2" customFormat="1" ht="14.4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="2" customFormat="1" ht="14.4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="2" customFormat="1" ht="14.4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="2" customFormat="1" ht="14.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="2" customFormat="1" ht="14.4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="2" customFormat="1" ht="14.4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="2" customFormat="1" ht="14.4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="2" customFormat="1" ht="14.4" spans="1: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="2" customFormat="1" ht="14.4" spans="1: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="2" customFormat="1" ht="14.4" spans="1: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="2" customFormat="1" ht="14.4" spans="1: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="2" customFormat="1" ht="14.4" spans="1: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="2" customFormat="1" ht="14.4" spans="1: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="2" customFormat="1" ht="14.4" spans="1: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="2" customFormat="1" ht="14.4" spans="1: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</sheetData>
  <mergeCells count="3">
    <mergeCell ref="A1:D1"/>
    <mergeCell ref="A3:B3"/>
    <mergeCell ref="C3:D3"/>
  </mergeCells>
  <printOptions horizontalCentered="1"/>
  <pageMargins left="0.78740157480315" right="0.78740157480315" top="0.78740157480315" bottom="0.78740157480315" header="0.196850393700787" footer="0.31496062992126"/>
  <pageSetup paperSize="9" firstPageNumber="8" orientation="portrait" blackAndWhite="1" useFirstPageNumber="1"/>
  <headerFooter alignWithMargins="0" scaleWithDoc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O84"/>
  <sheetViews>
    <sheetView showZeros="0" workbookViewId="0">
      <pane xSplit="1" ySplit="3" topLeftCell="B13" activePane="bottomRight" state="frozen"/>
      <selection/>
      <selection pane="topRight"/>
      <selection pane="bottomLeft"/>
      <selection pane="bottomRight" activeCell="M21" sqref="M21"/>
    </sheetView>
  </sheetViews>
  <sheetFormatPr defaultColWidth="9" defaultRowHeight="15.6"/>
  <cols>
    <col min="1" max="1" width="27.375" style="406" customWidth="1"/>
    <col min="2" max="5" width="12.625" style="406" customWidth="1"/>
    <col min="6" max="6" width="9" style="406" hidden="1" customWidth="1"/>
    <col min="7" max="15" width="9" style="406"/>
    <col min="16" max="16384" width="9" style="407"/>
  </cols>
  <sheetData>
    <row r="1" s="404" customFormat="1" ht="30" customHeight="1" spans="1:15">
      <c r="A1" s="408" t="s">
        <v>124</v>
      </c>
      <c r="B1" s="408"/>
      <c r="C1" s="408"/>
      <c r="D1" s="408"/>
      <c r="E1" s="408"/>
      <c r="F1" s="409"/>
      <c r="G1" s="409"/>
      <c r="H1" s="409"/>
      <c r="I1" s="409"/>
      <c r="J1" s="409"/>
      <c r="K1" s="409"/>
      <c r="L1" s="409"/>
      <c r="M1" s="409"/>
      <c r="N1" s="409"/>
      <c r="O1" s="409"/>
    </row>
    <row r="2" s="405" customFormat="1" ht="20.1" customHeight="1" spans="1:15">
      <c r="A2" s="410"/>
      <c r="B2" s="410"/>
      <c r="C2" s="410"/>
      <c r="D2" s="411" t="s">
        <v>1</v>
      </c>
      <c r="E2" s="411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="405" customFormat="1" ht="30" customHeight="1" spans="1:15">
      <c r="A3" s="413" t="s">
        <v>125</v>
      </c>
      <c r="B3" s="414" t="s">
        <v>3</v>
      </c>
      <c r="C3" s="414" t="s">
        <v>4</v>
      </c>
      <c r="D3" s="415" t="s">
        <v>126</v>
      </c>
      <c r="E3" s="416" t="s">
        <v>6</v>
      </c>
      <c r="F3" s="412" t="s">
        <v>127</v>
      </c>
      <c r="G3" s="412"/>
      <c r="H3" s="412"/>
      <c r="I3" s="412"/>
      <c r="J3" s="412"/>
      <c r="K3" s="412"/>
      <c r="L3" s="412"/>
      <c r="M3" s="412"/>
      <c r="N3" s="412"/>
      <c r="O3" s="412"/>
    </row>
    <row r="4" s="405" customFormat="1" ht="30" customHeight="1" spans="1:15">
      <c r="A4" s="216" t="s">
        <v>128</v>
      </c>
      <c r="B4" s="417"/>
      <c r="C4" s="197"/>
      <c r="D4" s="198"/>
      <c r="E4" s="200"/>
      <c r="F4" s="412"/>
      <c r="G4" s="412"/>
      <c r="H4" s="412"/>
      <c r="I4" s="412"/>
      <c r="J4" s="412"/>
      <c r="K4" s="412"/>
      <c r="L4" s="412"/>
      <c r="M4" s="412"/>
      <c r="N4" s="412"/>
      <c r="O4" s="412"/>
    </row>
    <row r="5" s="405" customFormat="1" ht="30" customHeight="1" spans="1:15">
      <c r="A5" s="216" t="s">
        <v>129</v>
      </c>
      <c r="B5" s="417"/>
      <c r="C5" s="197"/>
      <c r="D5" s="198"/>
      <c r="E5" s="200"/>
      <c r="F5" s="412"/>
      <c r="G5" s="412"/>
      <c r="H5" s="412"/>
      <c r="I5" s="412"/>
      <c r="J5" s="412"/>
      <c r="K5" s="412"/>
      <c r="L5" s="412"/>
      <c r="M5" s="412"/>
      <c r="N5" s="412"/>
      <c r="O5" s="412"/>
    </row>
    <row r="6" s="405" customFormat="1" ht="30" customHeight="1" spans="1:15">
      <c r="A6" s="216" t="s">
        <v>130</v>
      </c>
      <c r="B6" s="417"/>
      <c r="C6" s="197"/>
      <c r="D6" s="198"/>
      <c r="E6" s="200"/>
      <c r="F6" s="412"/>
      <c r="G6" s="412"/>
      <c r="H6" s="412"/>
      <c r="I6" s="412"/>
      <c r="J6" s="412"/>
      <c r="K6" s="412"/>
      <c r="L6" s="412"/>
      <c r="M6" s="412"/>
      <c r="N6" s="412"/>
      <c r="O6" s="412"/>
    </row>
    <row r="7" s="405" customFormat="1" ht="30" customHeight="1" spans="1:15">
      <c r="A7" s="216" t="s">
        <v>131</v>
      </c>
      <c r="B7" s="417"/>
      <c r="C7" s="197"/>
      <c r="D7" s="198"/>
      <c r="E7" s="200"/>
      <c r="F7" s="412">
        <v>1143</v>
      </c>
      <c r="G7" s="412"/>
      <c r="H7" s="412"/>
      <c r="I7" s="412"/>
      <c r="J7" s="412"/>
      <c r="K7" s="412"/>
      <c r="L7" s="412"/>
      <c r="M7" s="412"/>
      <c r="N7" s="412"/>
      <c r="O7" s="412"/>
    </row>
    <row r="8" s="405" customFormat="1" ht="30" customHeight="1" spans="1:15">
      <c r="A8" s="216" t="s">
        <v>132</v>
      </c>
      <c r="B8" s="197"/>
      <c r="C8" s="197"/>
      <c r="D8" s="198"/>
      <c r="E8" s="200"/>
      <c r="F8" s="412"/>
      <c r="G8" s="412"/>
      <c r="H8" s="412"/>
      <c r="I8" s="412"/>
      <c r="J8" s="412"/>
      <c r="K8" s="412"/>
      <c r="L8" s="412"/>
      <c r="M8" s="412"/>
      <c r="N8" s="412"/>
      <c r="O8" s="412"/>
    </row>
    <row r="9" s="405" customFormat="1" ht="30" customHeight="1" spans="1:15">
      <c r="A9" s="216" t="s">
        <v>133</v>
      </c>
      <c r="B9" s="197">
        <v>651</v>
      </c>
      <c r="C9" s="197">
        <v>651</v>
      </c>
      <c r="D9" s="198">
        <f>C9/B9*100</f>
        <v>100</v>
      </c>
      <c r="E9" s="200">
        <f>ROUND(C9/F9-1,4)*100</f>
        <v>37.34</v>
      </c>
      <c r="F9" s="412">
        <v>474</v>
      </c>
      <c r="G9" s="412"/>
      <c r="H9" s="412"/>
      <c r="I9" s="412"/>
      <c r="J9" s="412"/>
      <c r="K9" s="412"/>
      <c r="L9" s="412"/>
      <c r="M9" s="412"/>
      <c r="N9" s="412"/>
      <c r="O9" s="412"/>
    </row>
    <row r="10" s="405" customFormat="1" ht="30" customHeight="1" spans="1:15">
      <c r="A10" s="216"/>
      <c r="B10" s="197"/>
      <c r="C10" s="197"/>
      <c r="D10" s="198"/>
      <c r="E10" s="200"/>
      <c r="F10" s="412"/>
      <c r="G10" s="412"/>
      <c r="H10" s="412"/>
      <c r="I10" s="412"/>
      <c r="J10" s="412"/>
      <c r="K10" s="412"/>
      <c r="L10" s="412"/>
      <c r="M10" s="412"/>
      <c r="N10" s="412"/>
      <c r="O10" s="412"/>
    </row>
    <row r="11" s="405" customFormat="1" ht="30" customHeight="1" spans="1:15">
      <c r="A11" s="216"/>
      <c r="B11" s="197"/>
      <c r="C11" s="197"/>
      <c r="D11" s="198"/>
      <c r="E11" s="200"/>
      <c r="F11" s="412"/>
      <c r="G11" s="412"/>
      <c r="H11" s="412"/>
      <c r="I11" s="412"/>
      <c r="J11" s="412"/>
      <c r="K11" s="412"/>
      <c r="L11" s="412"/>
      <c r="M11" s="412"/>
      <c r="N11" s="412"/>
      <c r="O11" s="412"/>
    </row>
    <row r="12" s="405" customFormat="1" ht="30" customHeight="1" spans="1:15">
      <c r="A12" s="216"/>
      <c r="B12" s="197"/>
      <c r="C12" s="197"/>
      <c r="D12" s="198"/>
      <c r="E12" s="200"/>
      <c r="F12" s="412"/>
      <c r="G12" s="412"/>
      <c r="H12" s="412"/>
      <c r="I12" s="412"/>
      <c r="J12" s="412"/>
      <c r="K12" s="412"/>
      <c r="L12" s="412"/>
      <c r="M12" s="412"/>
      <c r="N12" s="412"/>
      <c r="O12" s="412"/>
    </row>
    <row r="13" s="405" customFormat="1" ht="30" customHeight="1" spans="1:15">
      <c r="A13" s="216"/>
      <c r="B13" s="197"/>
      <c r="C13" s="197"/>
      <c r="D13" s="198"/>
      <c r="E13" s="200"/>
      <c r="F13" s="412"/>
      <c r="G13" s="412"/>
      <c r="H13" s="412"/>
      <c r="I13" s="412"/>
      <c r="J13" s="412"/>
      <c r="K13" s="412"/>
      <c r="L13" s="412"/>
      <c r="M13" s="412"/>
      <c r="N13" s="412"/>
      <c r="O13" s="412"/>
    </row>
    <row r="14" s="405" customFormat="1" ht="30" customHeight="1" spans="1:15">
      <c r="A14" s="221" t="s">
        <v>134</v>
      </c>
      <c r="B14" s="399">
        <f>SUM(B4:B13)</f>
        <v>651</v>
      </c>
      <c r="C14" s="418">
        <f>SUM(C4:C13)</f>
        <v>651</v>
      </c>
      <c r="D14" s="419">
        <f>C14/B14*100</f>
        <v>100</v>
      </c>
      <c r="E14" s="420">
        <f>ROUND(C14/F14-1,4)*100</f>
        <v>-59.74</v>
      </c>
      <c r="F14" s="412">
        <v>1617</v>
      </c>
      <c r="G14" s="412"/>
      <c r="H14" s="412"/>
      <c r="I14" s="412"/>
      <c r="J14" s="412"/>
      <c r="K14" s="412"/>
      <c r="L14" s="412"/>
      <c r="M14" s="412"/>
      <c r="N14" s="412"/>
      <c r="O14" s="412"/>
    </row>
    <row r="15" s="405" customFormat="1" ht="30" customHeight="1" spans="1:15">
      <c r="A15" s="216" t="s">
        <v>135</v>
      </c>
      <c r="B15" s="197">
        <v>162357</v>
      </c>
      <c r="C15" s="222">
        <f>58328+542</f>
        <v>58870</v>
      </c>
      <c r="D15" s="198">
        <f>C15/B15*100</f>
        <v>36.26</v>
      </c>
      <c r="E15" s="200">
        <f>ROUND(C15/F15-1,4)*100</f>
        <v>-73.65</v>
      </c>
      <c r="F15" s="412">
        <v>223452</v>
      </c>
      <c r="G15" s="412"/>
      <c r="H15" s="412"/>
      <c r="I15" s="412"/>
      <c r="J15" s="412"/>
      <c r="K15" s="412"/>
      <c r="L15" s="412"/>
      <c r="M15" s="412"/>
      <c r="N15" s="412"/>
      <c r="O15" s="412"/>
    </row>
    <row r="16" s="405" customFormat="1" ht="30" customHeight="1" spans="1:15">
      <c r="A16" s="216" t="s">
        <v>136</v>
      </c>
      <c r="B16" s="197">
        <v>27600</v>
      </c>
      <c r="C16" s="222">
        <v>81235</v>
      </c>
      <c r="D16" s="198">
        <f>C16/B16*100</f>
        <v>294.33</v>
      </c>
      <c r="E16" s="200">
        <f>ROUND(C16/F16-1,4)*100</f>
        <v>-73.42</v>
      </c>
      <c r="F16" s="412">
        <v>305600</v>
      </c>
      <c r="G16" s="412"/>
      <c r="H16" s="412"/>
      <c r="I16" s="412"/>
      <c r="J16" s="412"/>
      <c r="K16" s="412"/>
      <c r="L16" s="412"/>
      <c r="M16" s="412"/>
      <c r="N16" s="412"/>
      <c r="O16" s="412"/>
    </row>
    <row r="17" s="405" customFormat="1" ht="30" customHeight="1" spans="1:15">
      <c r="A17" s="216" t="s">
        <v>137</v>
      </c>
      <c r="B17" s="197">
        <v>1595</v>
      </c>
      <c r="C17" s="222">
        <v>1595</v>
      </c>
      <c r="D17" s="198">
        <f>C17/B17*100</f>
        <v>100</v>
      </c>
      <c r="E17" s="200">
        <f>ROUND(C17/F17-1,4)*100</f>
        <v>115.54</v>
      </c>
      <c r="F17" s="412">
        <v>740</v>
      </c>
      <c r="G17" s="412"/>
      <c r="H17" s="412"/>
      <c r="I17" s="412"/>
      <c r="J17" s="412"/>
      <c r="K17" s="412"/>
      <c r="L17" s="412"/>
      <c r="M17" s="412"/>
      <c r="N17" s="412"/>
      <c r="O17" s="412"/>
    </row>
    <row r="18" s="405" customFormat="1" ht="30" customHeight="1" spans="1:15">
      <c r="A18" s="216" t="s">
        <v>138</v>
      </c>
      <c r="B18" s="197"/>
      <c r="C18" s="197"/>
      <c r="D18" s="198"/>
      <c r="E18" s="200"/>
      <c r="F18" s="412"/>
      <c r="G18" s="412"/>
      <c r="H18" s="412"/>
      <c r="I18" s="412"/>
      <c r="J18" s="412"/>
      <c r="K18" s="412"/>
      <c r="L18" s="412"/>
      <c r="M18" s="412"/>
      <c r="N18" s="412"/>
      <c r="O18" s="412"/>
    </row>
    <row r="19" s="405" customFormat="1" ht="30" customHeight="1" spans="1:15">
      <c r="A19" s="216"/>
      <c r="B19" s="197"/>
      <c r="C19" s="197"/>
      <c r="D19" s="198"/>
      <c r="E19" s="200"/>
      <c r="F19" s="412"/>
      <c r="G19" s="412"/>
      <c r="H19" s="412"/>
      <c r="I19" s="412"/>
      <c r="J19" s="412"/>
      <c r="K19" s="412"/>
      <c r="L19" s="412"/>
      <c r="M19" s="412"/>
      <c r="N19" s="412"/>
      <c r="O19" s="412"/>
    </row>
    <row r="20" s="405" customFormat="1" ht="30" customHeight="1" spans="1:15">
      <c r="A20" s="216"/>
      <c r="B20" s="197"/>
      <c r="C20" s="197"/>
      <c r="D20" s="198"/>
      <c r="E20" s="200"/>
      <c r="F20" s="412"/>
      <c r="G20" s="412"/>
      <c r="H20" s="412"/>
      <c r="I20" s="412"/>
      <c r="J20" s="412"/>
      <c r="K20" s="412"/>
      <c r="L20" s="412"/>
      <c r="M20" s="412"/>
      <c r="N20" s="412"/>
      <c r="O20" s="412"/>
    </row>
    <row r="21" s="405" customFormat="1" ht="30" customHeight="1" spans="1:15">
      <c r="A21" s="216"/>
      <c r="B21" s="197"/>
      <c r="C21" s="197"/>
      <c r="D21" s="198"/>
      <c r="E21" s="200"/>
      <c r="F21" s="412"/>
      <c r="G21" s="412"/>
      <c r="H21" s="412"/>
      <c r="I21" s="412"/>
      <c r="J21" s="412"/>
      <c r="K21" s="412"/>
      <c r="L21" s="412"/>
      <c r="M21" s="412"/>
      <c r="N21" s="412"/>
      <c r="O21" s="412"/>
    </row>
    <row r="22" s="405" customFormat="1" ht="30" customHeight="1" spans="1:15">
      <c r="A22" s="216"/>
      <c r="B22" s="197"/>
      <c r="C22" s="197"/>
      <c r="D22" s="198"/>
      <c r="E22" s="200"/>
      <c r="F22" s="412"/>
      <c r="G22" s="412"/>
      <c r="H22" s="412"/>
      <c r="I22" s="412"/>
      <c r="J22" s="412"/>
      <c r="K22" s="412"/>
      <c r="L22" s="412"/>
      <c r="M22" s="412"/>
      <c r="N22" s="412"/>
      <c r="O22" s="412"/>
    </row>
    <row r="23" s="405" customFormat="1" ht="30" customHeight="1" spans="1:15">
      <c r="A23" s="216"/>
      <c r="B23" s="197"/>
      <c r="C23" s="197"/>
      <c r="D23" s="198"/>
      <c r="E23" s="200"/>
      <c r="F23" s="412"/>
      <c r="G23" s="412"/>
      <c r="H23" s="412"/>
      <c r="I23" s="412"/>
      <c r="J23" s="412"/>
      <c r="K23" s="412"/>
      <c r="L23" s="412"/>
      <c r="M23" s="412"/>
      <c r="N23" s="412"/>
      <c r="O23" s="412"/>
    </row>
    <row r="24" s="405" customFormat="1" ht="30" customHeight="1" spans="1:15">
      <c r="A24" s="421" t="s">
        <v>83</v>
      </c>
      <c r="B24" s="422">
        <f>B14+B15+B16+B17+B18</f>
        <v>192203</v>
      </c>
      <c r="C24" s="422">
        <f>C14+C15+C16+C17+C18</f>
        <v>142351</v>
      </c>
      <c r="D24" s="423">
        <f>C24/B24*100</f>
        <v>74.06</v>
      </c>
      <c r="E24" s="323">
        <f>ROUND(C24/F24-1,4)*100</f>
        <v>-73.21</v>
      </c>
      <c r="F24" s="424">
        <v>531409</v>
      </c>
      <c r="G24" s="412"/>
      <c r="H24" s="412"/>
      <c r="I24" s="412"/>
      <c r="J24" s="412"/>
      <c r="K24" s="412"/>
      <c r="L24" s="412"/>
      <c r="M24" s="412"/>
      <c r="N24" s="412"/>
      <c r="O24" s="412"/>
    </row>
    <row r="25" s="405" customFormat="1" ht="114.75" customHeight="1" spans="1:15">
      <c r="A25" s="425"/>
      <c r="B25" s="425"/>
      <c r="C25" s="425"/>
      <c r="D25" s="425"/>
      <c r="E25" s="425"/>
      <c r="F25" s="412"/>
      <c r="G25" s="412"/>
      <c r="H25" s="412"/>
      <c r="I25" s="412"/>
      <c r="J25" s="412"/>
      <c r="K25" s="412"/>
      <c r="L25" s="412"/>
      <c r="M25" s="412"/>
      <c r="N25" s="412"/>
      <c r="O25" s="412"/>
    </row>
    <row r="26" s="405" customFormat="1" ht="14.4" spans="1:15">
      <c r="A26" s="412"/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</row>
    <row r="27" s="405" customFormat="1" ht="14.4" spans="1:15">
      <c r="A27" s="412"/>
      <c r="B27" s="412"/>
      <c r="C27" s="412"/>
      <c r="D27" s="412"/>
      <c r="E27" s="412"/>
      <c r="F27" s="412"/>
      <c r="G27" s="426"/>
      <c r="H27" s="412"/>
      <c r="I27" s="412"/>
      <c r="J27" s="412"/>
      <c r="K27" s="412"/>
      <c r="L27" s="412"/>
      <c r="M27" s="412"/>
      <c r="N27" s="412"/>
      <c r="O27" s="412"/>
    </row>
    <row r="28" s="405" customFormat="1" ht="14.4" spans="1:15">
      <c r="A28" s="412"/>
      <c r="B28" s="412"/>
      <c r="C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  <c r="N28" s="412"/>
      <c r="O28" s="412"/>
    </row>
    <row r="29" s="405" customFormat="1" ht="14.4" spans="1:15">
      <c r="A29" s="412"/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</row>
    <row r="30" s="405" customFormat="1" ht="14.4" spans="1:15">
      <c r="A30" s="412"/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</row>
    <row r="31" s="405" customFormat="1" ht="14.4" spans="1:15">
      <c r="A31" s="412"/>
      <c r="B31" s="412"/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412"/>
    </row>
    <row r="32" s="405" customFormat="1" ht="14.4" spans="1:15">
      <c r="A32" s="412"/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</row>
    <row r="33" s="405" customFormat="1" ht="14.4" spans="1:15">
      <c r="A33" s="412"/>
      <c r="B33" s="412"/>
      <c r="C33" s="412"/>
      <c r="D33" s="412"/>
      <c r="E33" s="412"/>
      <c r="F33" s="412"/>
      <c r="G33" s="412"/>
      <c r="H33" s="412"/>
      <c r="I33" s="412"/>
      <c r="J33" s="412"/>
      <c r="K33" s="412"/>
      <c r="L33" s="412"/>
      <c r="M33" s="412"/>
      <c r="N33" s="412"/>
      <c r="O33" s="412"/>
    </row>
    <row r="34" s="405" customFormat="1" ht="14.4" spans="1:15">
      <c r="A34" s="412"/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</row>
    <row r="35" s="405" customFormat="1" ht="14.4" spans="1:15">
      <c r="A35" s="412"/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</row>
    <row r="36" s="405" customFormat="1" ht="14.4" spans="1:15">
      <c r="A36" s="412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</row>
    <row r="37" s="405" customFormat="1" ht="14.4" spans="1:15">
      <c r="A37" s="412"/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2"/>
    </row>
    <row r="38" s="405" customFormat="1" ht="14.4" spans="1:15">
      <c r="A38" s="412"/>
      <c r="B38" s="412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</row>
    <row r="39" s="405" customFormat="1" ht="14.4" spans="1:15">
      <c r="A39" s="412"/>
      <c r="B39" s="412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</row>
    <row r="40" s="405" customFormat="1" ht="14.4" spans="1:15">
      <c r="A40" s="412"/>
      <c r="B40" s="412"/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2"/>
    </row>
    <row r="41" s="405" customFormat="1" ht="14.4" spans="1:15">
      <c r="A41" s="412"/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</row>
    <row r="42" s="405" customFormat="1" ht="14.4" spans="1:15">
      <c r="A42" s="412"/>
      <c r="B42" s="412"/>
      <c r="C42" s="412"/>
      <c r="D42" s="412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</row>
    <row r="43" s="405" customFormat="1" ht="14.4" spans="1:15">
      <c r="A43" s="412"/>
      <c r="B43" s="412"/>
      <c r="C43" s="412"/>
      <c r="D43" s="412"/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2"/>
    </row>
    <row r="44" s="405" customFormat="1" ht="14.4" spans="1:15">
      <c r="A44" s="412"/>
      <c r="B44" s="412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</row>
    <row r="45" s="405" customFormat="1" ht="14.4" spans="1:15">
      <c r="A45" s="412"/>
      <c r="B45" s="412"/>
      <c r="C45" s="412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</row>
    <row r="46" s="405" customFormat="1" ht="14.4" spans="1:15">
      <c r="A46" s="412"/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</row>
    <row r="47" s="405" customFormat="1" ht="14.4" spans="1:15">
      <c r="A47" s="412"/>
      <c r="B47" s="412"/>
      <c r="C47" s="412"/>
      <c r="D47" s="412"/>
      <c r="E47" s="412"/>
      <c r="F47" s="412"/>
      <c r="G47" s="412"/>
      <c r="H47" s="412"/>
      <c r="I47" s="412"/>
      <c r="J47" s="412"/>
      <c r="K47" s="412"/>
      <c r="L47" s="412"/>
      <c r="M47" s="412"/>
      <c r="N47" s="412"/>
      <c r="O47" s="412"/>
    </row>
    <row r="48" s="405" customFormat="1" ht="14.4" spans="1:15">
      <c r="A48" s="412"/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2"/>
    </row>
    <row r="49" s="405" customFormat="1" ht="14.4" spans="1:15">
      <c r="A49" s="412"/>
      <c r="B49" s="412"/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</row>
    <row r="50" s="405" customFormat="1" ht="14.4" spans="1:15">
      <c r="A50" s="412"/>
      <c r="B50" s="412"/>
      <c r="C50" s="412"/>
      <c r="D50" s="412"/>
      <c r="E50" s="412"/>
      <c r="F50" s="412"/>
      <c r="G50" s="412"/>
      <c r="H50" s="412"/>
      <c r="I50" s="412"/>
      <c r="J50" s="412"/>
      <c r="K50" s="412"/>
      <c r="L50" s="412"/>
      <c r="M50" s="412"/>
      <c r="N50" s="412"/>
      <c r="O50" s="412"/>
    </row>
    <row r="51" s="405" customFormat="1" ht="14.4" spans="1:15">
      <c r="A51" s="412"/>
      <c r="B51" s="412"/>
      <c r="C51" s="412"/>
      <c r="D51" s="412"/>
      <c r="E51" s="412"/>
      <c r="F51" s="412"/>
      <c r="G51" s="412"/>
      <c r="H51" s="412"/>
      <c r="I51" s="412"/>
      <c r="J51" s="412"/>
      <c r="K51" s="412"/>
      <c r="L51" s="412"/>
      <c r="M51" s="412"/>
      <c r="N51" s="412"/>
      <c r="O51" s="412"/>
    </row>
    <row r="52" s="405" customFormat="1" ht="14.4" spans="1:15">
      <c r="A52" s="412"/>
      <c r="B52" s="412"/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</row>
    <row r="53" s="405" customFormat="1" ht="14.4" spans="1:15">
      <c r="A53" s="412"/>
      <c r="B53" s="412"/>
      <c r="C53" s="412"/>
      <c r="D53" s="412"/>
      <c r="E53" s="412"/>
      <c r="F53" s="412"/>
      <c r="G53" s="412"/>
      <c r="H53" s="412"/>
      <c r="I53" s="412"/>
      <c r="J53" s="412"/>
      <c r="K53" s="412"/>
      <c r="L53" s="412"/>
      <c r="M53" s="412"/>
      <c r="N53" s="412"/>
      <c r="O53" s="412"/>
    </row>
    <row r="54" s="405" customFormat="1" ht="14.4" spans="1:15">
      <c r="A54" s="412"/>
      <c r="B54" s="412"/>
      <c r="C54" s="412"/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412"/>
    </row>
    <row r="55" s="405" customFormat="1" ht="14.4" spans="1:15">
      <c r="A55" s="412"/>
      <c r="B55" s="412"/>
      <c r="C55" s="412"/>
      <c r="D55" s="412"/>
      <c r="E55" s="412"/>
      <c r="F55" s="412"/>
      <c r="G55" s="412"/>
      <c r="H55" s="412"/>
      <c r="I55" s="412"/>
      <c r="J55" s="412"/>
      <c r="K55" s="412"/>
      <c r="L55" s="412"/>
      <c r="M55" s="412"/>
      <c r="N55" s="412"/>
      <c r="O55" s="412"/>
    </row>
    <row r="56" s="405" customFormat="1" ht="14.4" spans="1:15">
      <c r="A56" s="412"/>
      <c r="B56" s="412"/>
      <c r="C56" s="412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2"/>
    </row>
    <row r="57" s="405" customFormat="1" ht="14.4" spans="1:15">
      <c r="A57" s="412"/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</row>
    <row r="58" s="405" customFormat="1" ht="14.4" spans="1:15">
      <c r="A58" s="412"/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</row>
    <row r="59" s="405" customFormat="1" ht="14.4" spans="1:15">
      <c r="A59" s="412"/>
      <c r="B59" s="412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  <c r="N59" s="412"/>
      <c r="O59" s="412"/>
    </row>
    <row r="60" s="405" customFormat="1" ht="14.4" spans="1:15">
      <c r="A60" s="412"/>
      <c r="B60" s="412"/>
      <c r="C60" s="412"/>
      <c r="D60" s="412"/>
      <c r="E60" s="412"/>
      <c r="F60" s="412"/>
      <c r="G60" s="412"/>
      <c r="H60" s="412"/>
      <c r="I60" s="412"/>
      <c r="J60" s="412"/>
      <c r="K60" s="412"/>
      <c r="L60" s="412"/>
      <c r="M60" s="412"/>
      <c r="N60" s="412"/>
      <c r="O60" s="412"/>
    </row>
    <row r="61" s="405" customFormat="1" ht="14.4" spans="1:15">
      <c r="A61" s="412"/>
      <c r="B61" s="412"/>
      <c r="C61" s="412"/>
      <c r="D61" s="412"/>
      <c r="E61" s="412"/>
      <c r="F61" s="412"/>
      <c r="G61" s="412"/>
      <c r="H61" s="412"/>
      <c r="I61" s="412"/>
      <c r="J61" s="412"/>
      <c r="K61" s="412"/>
      <c r="L61" s="412"/>
      <c r="M61" s="412"/>
      <c r="N61" s="412"/>
      <c r="O61" s="412"/>
    </row>
    <row r="62" s="405" customFormat="1" ht="14.4" spans="1:15">
      <c r="A62" s="412"/>
      <c r="B62" s="412"/>
      <c r="C62" s="412"/>
      <c r="D62" s="412"/>
      <c r="E62" s="412"/>
      <c r="F62" s="412"/>
      <c r="G62" s="412"/>
      <c r="H62" s="412"/>
      <c r="I62" s="412"/>
      <c r="J62" s="412"/>
      <c r="K62" s="412"/>
      <c r="L62" s="412"/>
      <c r="M62" s="412"/>
      <c r="N62" s="412"/>
      <c r="O62" s="412"/>
    </row>
    <row r="63" s="405" customFormat="1" ht="14.4" spans="1:15">
      <c r="A63" s="412"/>
      <c r="B63" s="412"/>
      <c r="C63" s="412"/>
      <c r="D63" s="412"/>
      <c r="E63" s="412"/>
      <c r="F63" s="412"/>
      <c r="G63" s="412"/>
      <c r="H63" s="412"/>
      <c r="I63" s="412"/>
      <c r="J63" s="412"/>
      <c r="K63" s="412"/>
      <c r="L63" s="412"/>
      <c r="M63" s="412"/>
      <c r="N63" s="412"/>
      <c r="O63" s="412"/>
    </row>
    <row r="64" s="405" customFormat="1" ht="14.4" spans="1:15">
      <c r="A64" s="412"/>
      <c r="B64" s="412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</row>
    <row r="65" s="405" customFormat="1" ht="14.4" spans="1:15">
      <c r="A65" s="412"/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</row>
    <row r="66" s="405" customFormat="1" ht="14.4" spans="1:15">
      <c r="A66" s="412"/>
      <c r="B66" s="412"/>
      <c r="C66" s="412"/>
      <c r="D66" s="412"/>
      <c r="E66" s="412"/>
      <c r="F66" s="412"/>
      <c r="G66" s="412"/>
      <c r="H66" s="412"/>
      <c r="I66" s="412"/>
      <c r="J66" s="412"/>
      <c r="K66" s="412"/>
      <c r="L66" s="412"/>
      <c r="M66" s="412"/>
      <c r="N66" s="412"/>
      <c r="O66" s="412"/>
    </row>
    <row r="67" s="405" customFormat="1" ht="14.4" spans="1:15">
      <c r="A67" s="412"/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</row>
    <row r="68" s="405" customFormat="1" ht="14.4" spans="1:15">
      <c r="A68" s="412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</row>
    <row r="69" s="405" customFormat="1" ht="14.4" spans="1:15">
      <c r="A69" s="412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</row>
    <row r="70" s="405" customFormat="1" ht="14.4" spans="1:15">
      <c r="A70" s="412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</row>
    <row r="71" s="405" customFormat="1" ht="14.4" spans="1:15">
      <c r="A71" s="412"/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2"/>
      <c r="O71" s="412"/>
    </row>
    <row r="72" s="405" customFormat="1" ht="14.4" spans="1:15">
      <c r="A72" s="412"/>
      <c r="B72" s="412"/>
      <c r="C72" s="412"/>
      <c r="D72" s="412"/>
      <c r="E72" s="412"/>
      <c r="F72" s="412"/>
      <c r="G72" s="412"/>
      <c r="H72" s="412"/>
      <c r="I72" s="412"/>
      <c r="J72" s="412"/>
      <c r="K72" s="412"/>
      <c r="L72" s="412"/>
      <c r="M72" s="412"/>
      <c r="N72" s="412"/>
      <c r="O72" s="412"/>
    </row>
    <row r="73" s="405" customFormat="1" ht="14.4" spans="1:15">
      <c r="A73" s="412"/>
      <c r="B73" s="412"/>
      <c r="C73" s="412"/>
      <c r="D73" s="412"/>
      <c r="E73" s="412"/>
      <c r="F73" s="412"/>
      <c r="G73" s="412"/>
      <c r="H73" s="412"/>
      <c r="I73" s="412"/>
      <c r="J73" s="412"/>
      <c r="K73" s="412"/>
      <c r="L73" s="412"/>
      <c r="M73" s="412"/>
      <c r="N73" s="412"/>
      <c r="O73" s="412"/>
    </row>
    <row r="74" s="405" customFormat="1" ht="14.4" spans="1:15">
      <c r="A74" s="412"/>
      <c r="B74" s="412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</row>
    <row r="75" s="405" customFormat="1" ht="14.4" spans="1:15">
      <c r="A75" s="412"/>
      <c r="B75" s="412"/>
      <c r="C75" s="412"/>
      <c r="D75" s="412"/>
      <c r="E75" s="412"/>
      <c r="F75" s="412"/>
      <c r="G75" s="412"/>
      <c r="H75" s="412"/>
      <c r="I75" s="412"/>
      <c r="J75" s="412"/>
      <c r="K75" s="412"/>
      <c r="L75" s="412"/>
      <c r="M75" s="412"/>
      <c r="N75" s="412"/>
      <c r="O75" s="412"/>
    </row>
    <row r="76" s="405" customFormat="1" ht="14.4" spans="1:15">
      <c r="A76" s="412"/>
      <c r="B76" s="412"/>
      <c r="C76" s="412"/>
      <c r="D76" s="412"/>
      <c r="E76" s="412"/>
      <c r="F76" s="412"/>
      <c r="G76" s="412"/>
      <c r="H76" s="412"/>
      <c r="I76" s="412"/>
      <c r="J76" s="412"/>
      <c r="K76" s="412"/>
      <c r="L76" s="412"/>
      <c r="M76" s="412"/>
      <c r="N76" s="412"/>
      <c r="O76" s="412"/>
    </row>
    <row r="77" s="405" customFormat="1" ht="14.4" spans="1:15">
      <c r="A77" s="412"/>
      <c r="B77" s="412"/>
      <c r="C77" s="412"/>
      <c r="D77" s="412"/>
      <c r="E77" s="412"/>
      <c r="F77" s="412"/>
      <c r="G77" s="412"/>
      <c r="H77" s="412"/>
      <c r="I77" s="412"/>
      <c r="J77" s="412"/>
      <c r="K77" s="412"/>
      <c r="L77" s="412"/>
      <c r="M77" s="412"/>
      <c r="N77" s="412"/>
      <c r="O77" s="412"/>
    </row>
    <row r="78" s="405" customFormat="1" ht="14.4" spans="1:15">
      <c r="A78" s="412"/>
      <c r="B78" s="412"/>
      <c r="C78" s="412"/>
      <c r="D78" s="412"/>
      <c r="E78" s="412"/>
      <c r="F78" s="412"/>
      <c r="G78" s="412"/>
      <c r="H78" s="412"/>
      <c r="I78" s="412"/>
      <c r="J78" s="412"/>
      <c r="K78" s="412"/>
      <c r="L78" s="412"/>
      <c r="M78" s="412"/>
      <c r="N78" s="412"/>
      <c r="O78" s="412"/>
    </row>
    <row r="79" s="405" customFormat="1" ht="14.4" spans="1:15">
      <c r="A79" s="412"/>
      <c r="B79" s="412"/>
      <c r="C79" s="412"/>
      <c r="D79" s="412"/>
      <c r="E79" s="412"/>
      <c r="F79" s="412"/>
      <c r="G79" s="412"/>
      <c r="H79" s="412"/>
      <c r="I79" s="412"/>
      <c r="J79" s="412"/>
      <c r="K79" s="412"/>
      <c r="L79" s="412"/>
      <c r="M79" s="412"/>
      <c r="N79" s="412"/>
      <c r="O79" s="412"/>
    </row>
    <row r="80" s="405" customFormat="1" ht="14.4" spans="1:15">
      <c r="A80" s="412"/>
      <c r="B80" s="412"/>
      <c r="C80" s="412"/>
      <c r="D80" s="412"/>
      <c r="E80" s="412"/>
      <c r="F80" s="412"/>
      <c r="G80" s="412"/>
      <c r="H80" s="412"/>
      <c r="I80" s="412"/>
      <c r="J80" s="412"/>
      <c r="K80" s="412"/>
      <c r="L80" s="412"/>
      <c r="M80" s="412"/>
      <c r="N80" s="412"/>
      <c r="O80" s="412"/>
    </row>
    <row r="81" s="405" customFormat="1" ht="14.4" spans="1:15">
      <c r="A81" s="412"/>
      <c r="B81" s="412"/>
      <c r="C81" s="412"/>
      <c r="D81" s="412"/>
      <c r="E81" s="412"/>
      <c r="F81" s="412"/>
      <c r="G81" s="412"/>
      <c r="H81" s="412"/>
      <c r="I81" s="412"/>
      <c r="J81" s="412"/>
      <c r="K81" s="412"/>
      <c r="L81" s="412"/>
      <c r="M81" s="412"/>
      <c r="N81" s="412"/>
      <c r="O81" s="412"/>
    </row>
    <row r="82" s="405" customFormat="1" ht="14.4" spans="1:15">
      <c r="A82" s="412"/>
      <c r="B82" s="412"/>
      <c r="C82" s="412"/>
      <c r="D82" s="412"/>
      <c r="E82" s="412"/>
      <c r="F82" s="412"/>
      <c r="G82" s="412"/>
      <c r="H82" s="412"/>
      <c r="I82" s="412"/>
      <c r="J82" s="412"/>
      <c r="K82" s="412"/>
      <c r="L82" s="412"/>
      <c r="M82" s="412"/>
      <c r="N82" s="412"/>
      <c r="O82" s="412"/>
    </row>
    <row r="83" s="405" customFormat="1" ht="14.4" spans="1:15">
      <c r="A83" s="412"/>
      <c r="B83" s="412"/>
      <c r="C83" s="412"/>
      <c r="D83" s="412"/>
      <c r="E83" s="412"/>
      <c r="F83" s="412"/>
      <c r="G83" s="412"/>
      <c r="H83" s="412"/>
      <c r="I83" s="412"/>
      <c r="J83" s="412"/>
      <c r="K83" s="412"/>
      <c r="L83" s="412"/>
      <c r="M83" s="412"/>
      <c r="N83" s="412"/>
      <c r="O83" s="412"/>
    </row>
    <row r="84" s="405" customFormat="1" ht="14.4" spans="1:15">
      <c r="A84" s="412"/>
      <c r="B84" s="412"/>
      <c r="C84" s="412"/>
      <c r="D84" s="412"/>
      <c r="E84" s="412"/>
      <c r="F84" s="412"/>
      <c r="G84" s="412"/>
      <c r="H84" s="412"/>
      <c r="I84" s="412"/>
      <c r="J84" s="412"/>
      <c r="K84" s="412"/>
      <c r="L84" s="412"/>
      <c r="M84" s="412"/>
      <c r="N84" s="412"/>
      <c r="O84" s="412"/>
    </row>
  </sheetData>
  <mergeCells count="3">
    <mergeCell ref="A1:E1"/>
    <mergeCell ref="D2:E2"/>
    <mergeCell ref="A25:E25"/>
  </mergeCells>
  <printOptions horizontalCentered="1"/>
  <pageMargins left="0.78740157480315" right="0.78740157480315" top="0.78740157480315" bottom="0.78740157480315" header="0.196850393700787" footer="0.31496062992126"/>
  <pageSetup paperSize="9" firstPageNumber="3" orientation="portrait" useFirstPageNumber="1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N84"/>
  <sheetViews>
    <sheetView showZeros="0" workbookViewId="0">
      <pane xSplit="1" ySplit="3" topLeftCell="B20" activePane="bottomRight" state="frozen"/>
      <selection/>
      <selection pane="topRight"/>
      <selection pane="bottomLeft"/>
      <selection pane="bottomRight" activeCell="E40" sqref="E40"/>
    </sheetView>
  </sheetViews>
  <sheetFormatPr defaultColWidth="9" defaultRowHeight="15.6"/>
  <cols>
    <col min="1" max="1" width="27.5" style="391" customWidth="1"/>
    <col min="2" max="4" width="16.425" style="391" customWidth="1"/>
    <col min="5" max="7" width="9" style="391" customWidth="1"/>
    <col min="8" max="14" width="9" style="391"/>
    <col min="15" max="16384" width="9" style="392"/>
  </cols>
  <sheetData>
    <row r="1" s="389" customFormat="1" ht="30" customHeight="1" spans="1:14">
      <c r="A1" s="393" t="s">
        <v>139</v>
      </c>
      <c r="B1" s="393"/>
      <c r="C1" s="393"/>
      <c r="D1" s="393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="390" customFormat="1" ht="20.1" customHeight="1" spans="1:14">
      <c r="A2" s="395"/>
      <c r="B2" s="395"/>
      <c r="C2" s="395"/>
      <c r="D2" s="69" t="s">
        <v>1</v>
      </c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="390" customFormat="1" ht="30" customHeight="1" spans="1:14">
      <c r="A3" s="42" t="s">
        <v>53</v>
      </c>
      <c r="B3" s="396" t="s">
        <v>140</v>
      </c>
      <c r="C3" s="397" t="s">
        <v>56</v>
      </c>
      <c r="D3" s="163" t="s">
        <v>141</v>
      </c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="390" customFormat="1" ht="30" customHeight="1" spans="1:14">
      <c r="A4" s="146" t="s">
        <v>142</v>
      </c>
      <c r="B4" s="197"/>
      <c r="C4" s="197"/>
      <c r="D4" s="199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="390" customFormat="1" ht="30" customHeight="1" spans="1:14">
      <c r="A5" s="146" t="s">
        <v>67</v>
      </c>
      <c r="B5" s="197">
        <v>93</v>
      </c>
      <c r="C5" s="197">
        <v>246</v>
      </c>
      <c r="D5" s="199">
        <f>(B5-C5)/C5*100</f>
        <v>-62.2</v>
      </c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="390" customFormat="1" ht="30" customHeight="1" spans="1:14">
      <c r="A6" s="146" t="s">
        <v>69</v>
      </c>
      <c r="B6" s="398"/>
      <c r="C6" s="197"/>
      <c r="D6" s="199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="390" customFormat="1" ht="30" customHeight="1" spans="1:14">
      <c r="A7" s="146" t="s">
        <v>70</v>
      </c>
      <c r="B7" s="201">
        <f>75102</f>
        <v>75102</v>
      </c>
      <c r="C7" s="197">
        <v>162360</v>
      </c>
      <c r="D7" s="199">
        <f>(B7-C7)/C7*100</f>
        <v>-53.74</v>
      </c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="390" customFormat="1" ht="30" customHeight="1" spans="1:14">
      <c r="A8" s="146" t="s">
        <v>71</v>
      </c>
      <c r="B8" s="197"/>
      <c r="C8" s="197"/>
      <c r="D8" s="199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="390" customFormat="1" ht="30" customHeight="1" spans="1:14">
      <c r="A9" s="146" t="s">
        <v>72</v>
      </c>
      <c r="B9" s="398"/>
      <c r="C9" s="197"/>
      <c r="D9" s="199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="390" customFormat="1" ht="30" customHeight="1" spans="1:14">
      <c r="A10" s="146" t="s">
        <v>143</v>
      </c>
      <c r="B10" s="398"/>
      <c r="C10" s="197"/>
      <c r="D10" s="199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="390" customFormat="1" ht="30" customHeight="1" spans="1:14">
      <c r="A11" s="146" t="s">
        <v>74</v>
      </c>
      <c r="B11" s="197"/>
      <c r="C11" s="197"/>
      <c r="D11" s="199"/>
      <c r="E11" s="395"/>
      <c r="F11" s="395"/>
      <c r="G11" s="395"/>
      <c r="H11" s="395"/>
      <c r="I11" s="395"/>
      <c r="J11" s="395"/>
      <c r="K11" s="395"/>
      <c r="L11" s="395"/>
      <c r="M11" s="395"/>
      <c r="N11" s="395"/>
    </row>
    <row r="12" s="390" customFormat="1" ht="30" customHeight="1" spans="1:14">
      <c r="A12" s="146" t="s">
        <v>82</v>
      </c>
      <c r="B12" s="201">
        <f>81235+30-53635</f>
        <v>27630</v>
      </c>
      <c r="C12" s="197">
        <v>305697</v>
      </c>
      <c r="D12" s="199">
        <f>(B12-C12)/C12*100</f>
        <v>-90.96</v>
      </c>
      <c r="E12" s="395"/>
      <c r="F12" s="395"/>
      <c r="G12" s="395"/>
      <c r="H12" s="395"/>
      <c r="I12" s="395"/>
      <c r="J12" s="395"/>
      <c r="K12" s="395"/>
      <c r="L12" s="395"/>
      <c r="M12" s="395"/>
      <c r="N12" s="395"/>
    </row>
    <row r="13" s="390" customFormat="1" ht="30" customHeight="1" spans="1:14">
      <c r="A13" s="146" t="s">
        <v>144</v>
      </c>
      <c r="B13" s="197">
        <v>34675</v>
      </c>
      <c r="C13" s="197">
        <v>30251</v>
      </c>
      <c r="D13" s="199">
        <f>(B13-C13)/C13*100</f>
        <v>14.62</v>
      </c>
      <c r="E13" s="395"/>
      <c r="F13" s="395"/>
      <c r="G13" s="395"/>
      <c r="H13" s="395"/>
      <c r="I13" s="395"/>
      <c r="J13" s="395"/>
      <c r="K13" s="395"/>
      <c r="L13" s="395"/>
      <c r="M13" s="395"/>
      <c r="N13" s="395"/>
    </row>
    <row r="14" s="390" customFormat="1" ht="30" customHeight="1" spans="1:14">
      <c r="A14" s="146" t="s">
        <v>145</v>
      </c>
      <c r="B14" s="197"/>
      <c r="C14" s="197"/>
      <c r="D14" s="199"/>
      <c r="E14" s="395"/>
      <c r="F14" s="395"/>
      <c r="G14" s="395"/>
      <c r="H14" s="395"/>
      <c r="I14" s="395"/>
      <c r="J14" s="395"/>
      <c r="K14" s="395"/>
      <c r="L14" s="395"/>
      <c r="M14" s="395"/>
      <c r="N14" s="395"/>
    </row>
    <row r="15" s="390" customFormat="1" ht="30" customHeight="1" spans="1:14">
      <c r="A15" s="202" t="s">
        <v>146</v>
      </c>
      <c r="B15" s="399">
        <f>SUM(B4:B14)</f>
        <v>137500</v>
      </c>
      <c r="C15" s="399">
        <f>SUM(C4:C14)</f>
        <v>498554</v>
      </c>
      <c r="D15" s="400">
        <f>(B15-C15)/C15*100</f>
        <v>-72.42</v>
      </c>
      <c r="E15" s="395"/>
      <c r="F15" s="395"/>
      <c r="G15" s="395"/>
      <c r="H15" s="395"/>
      <c r="I15" s="395"/>
      <c r="J15" s="395"/>
      <c r="K15" s="395"/>
      <c r="L15" s="395"/>
      <c r="M15" s="395"/>
      <c r="N15" s="395"/>
    </row>
    <row r="16" s="390" customFormat="1" ht="30" customHeight="1" spans="1:14">
      <c r="A16" s="196" t="s">
        <v>147</v>
      </c>
      <c r="B16" s="197">
        <f>B17+B18+B19</f>
        <v>0</v>
      </c>
      <c r="C16" s="197">
        <f>C17+C18+C19</f>
        <v>31260</v>
      </c>
      <c r="D16" s="199">
        <f>(B16-C16)/C16*100</f>
        <v>-100</v>
      </c>
      <c r="E16" s="395"/>
      <c r="F16" s="395"/>
      <c r="G16" s="395"/>
      <c r="H16" s="395"/>
      <c r="I16" s="395"/>
      <c r="J16" s="395"/>
      <c r="K16" s="395"/>
      <c r="L16" s="395"/>
      <c r="M16" s="395"/>
      <c r="N16" s="395"/>
    </row>
    <row r="17" s="390" customFormat="1" ht="30" customHeight="1" spans="1:14">
      <c r="A17" s="146" t="s">
        <v>148</v>
      </c>
      <c r="B17" s="197"/>
      <c r="C17" s="197"/>
      <c r="D17" s="199"/>
      <c r="E17" s="395"/>
      <c r="F17" s="395"/>
      <c r="G17" s="395"/>
      <c r="H17" s="395"/>
      <c r="I17" s="395"/>
      <c r="J17" s="395"/>
      <c r="K17" s="395"/>
      <c r="L17" s="395"/>
      <c r="M17" s="395"/>
      <c r="N17" s="395"/>
    </row>
    <row r="18" s="390" customFormat="1" ht="30" customHeight="1" spans="1:14">
      <c r="A18" s="146" t="s">
        <v>149</v>
      </c>
      <c r="B18" s="197"/>
      <c r="C18" s="197">
        <v>31000</v>
      </c>
      <c r="D18" s="199">
        <f>(B18-C18)/C18*100</f>
        <v>-100</v>
      </c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="390" customFormat="1" ht="30" customHeight="1" spans="1:14">
      <c r="A19" s="146" t="s">
        <v>150</v>
      </c>
      <c r="B19" s="197"/>
      <c r="C19" s="197">
        <v>260</v>
      </c>
      <c r="D19" s="199">
        <f>(B19-C19)/C19*100</f>
        <v>-100</v>
      </c>
      <c r="E19" s="395"/>
      <c r="F19" s="395"/>
      <c r="G19" s="395"/>
      <c r="H19" s="395"/>
      <c r="I19" s="395"/>
      <c r="J19" s="395"/>
      <c r="K19" s="395"/>
      <c r="L19" s="395"/>
      <c r="M19" s="395"/>
      <c r="N19" s="395"/>
    </row>
    <row r="20" s="390" customFormat="1" ht="30" customHeight="1" spans="1:14">
      <c r="A20" s="146" t="s">
        <v>151</v>
      </c>
      <c r="B20" s="197">
        <v>53635</v>
      </c>
      <c r="C20" s="197"/>
      <c r="D20" s="199"/>
      <c r="E20" s="395"/>
      <c r="F20" s="395"/>
      <c r="G20" s="395"/>
      <c r="H20" s="395"/>
      <c r="I20" s="395"/>
      <c r="J20" s="395"/>
      <c r="K20" s="395"/>
      <c r="L20" s="395"/>
      <c r="M20" s="395"/>
      <c r="N20" s="395"/>
    </row>
    <row r="21" s="390" customFormat="1" ht="30" customHeight="1" spans="1:14">
      <c r="A21" s="146" t="s">
        <v>152</v>
      </c>
      <c r="B21" s="201"/>
      <c r="C21" s="197">
        <v>1595</v>
      </c>
      <c r="D21" s="199"/>
      <c r="E21" s="395"/>
      <c r="F21" s="395"/>
      <c r="G21" s="395"/>
      <c r="H21" s="395"/>
      <c r="I21" s="395"/>
      <c r="J21" s="395"/>
      <c r="K21" s="395"/>
      <c r="L21" s="395"/>
      <c r="M21" s="395"/>
      <c r="N21" s="395"/>
    </row>
    <row r="22" s="390" customFormat="1" ht="30" customHeight="1" spans="1:14">
      <c r="A22" s="146"/>
      <c r="B22" s="197"/>
      <c r="C22" s="197"/>
      <c r="D22" s="199"/>
      <c r="E22" s="395"/>
      <c r="F22" s="395"/>
      <c r="G22" s="395"/>
      <c r="H22" s="395"/>
      <c r="I22" s="395"/>
      <c r="J22" s="395"/>
      <c r="K22" s="395"/>
      <c r="L22" s="395"/>
      <c r="M22" s="395"/>
      <c r="N22" s="395"/>
    </row>
    <row r="23" s="390" customFormat="1" ht="30" customHeight="1" spans="1:14">
      <c r="A23" s="146"/>
      <c r="B23" s="197"/>
      <c r="C23" s="197"/>
      <c r="D23" s="199"/>
      <c r="E23" s="395"/>
      <c r="F23" s="395"/>
      <c r="G23" s="395"/>
      <c r="H23" s="395"/>
      <c r="I23" s="395"/>
      <c r="J23" s="395"/>
      <c r="K23" s="395"/>
      <c r="L23" s="395"/>
      <c r="M23" s="395"/>
      <c r="N23" s="395"/>
    </row>
    <row r="24" s="390" customFormat="1" ht="30" customHeight="1" spans="1:14">
      <c r="A24" s="401" t="s">
        <v>83</v>
      </c>
      <c r="B24" s="208">
        <f>B15+B16+B20+B21</f>
        <v>191135</v>
      </c>
      <c r="C24" s="208">
        <f>C15+C16+C22+C21+C20</f>
        <v>531409</v>
      </c>
      <c r="D24" s="209">
        <f>(B24-C24)/C24*100</f>
        <v>-64.03</v>
      </c>
      <c r="E24" s="395"/>
      <c r="F24" s="395"/>
      <c r="G24" s="395"/>
      <c r="H24" s="395"/>
      <c r="I24" s="395"/>
      <c r="J24" s="395"/>
      <c r="K24" s="395"/>
      <c r="L24" s="395"/>
      <c r="M24" s="395"/>
      <c r="N24" s="395"/>
    </row>
    <row r="25" s="390" customFormat="1" ht="32.1" hidden="1" customHeight="1" spans="1:14">
      <c r="A25" s="402"/>
      <c r="B25" s="210"/>
      <c r="C25" s="210"/>
      <c r="D25" s="210"/>
      <c r="E25" s="395"/>
      <c r="F25" s="395"/>
      <c r="G25" s="395"/>
      <c r="H25" s="395"/>
      <c r="I25" s="395"/>
      <c r="J25" s="395"/>
      <c r="K25" s="395"/>
      <c r="L25" s="395"/>
      <c r="M25" s="395"/>
      <c r="N25" s="395"/>
    </row>
    <row r="26" s="390" customFormat="1" ht="32.1" hidden="1" customHeight="1" spans="1:14">
      <c r="A26" s="395"/>
      <c r="B26" s="403">
        <f>B24-'23基金收入执行'!C24</f>
        <v>48784</v>
      </c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</row>
    <row r="27" s="390" customFormat="1" ht="14.4" hidden="1" spans="1:14">
      <c r="A27" s="395"/>
      <c r="B27" s="403">
        <f>B24-'23基金收入执行'!C24</f>
        <v>48784</v>
      </c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</row>
    <row r="28" s="390" customFormat="1" ht="14.4" hidden="1" spans="1:14">
      <c r="A28" s="395"/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</row>
    <row r="29" s="390" customFormat="1" ht="14.4" hidden="1" spans="1:14">
      <c r="A29" s="395"/>
      <c r="B29" s="395"/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5"/>
    </row>
    <row r="30" s="390" customFormat="1" ht="14.4" hidden="1" spans="1:14">
      <c r="A30" s="395"/>
      <c r="B30" s="395"/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</row>
    <row r="31" s="390" customFormat="1" ht="14.4" hidden="1" spans="1:14">
      <c r="A31" s="395"/>
      <c r="B31" s="395"/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</row>
    <row r="32" s="390" customFormat="1" ht="14.4" spans="1:14">
      <c r="A32" s="395"/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</row>
    <row r="33" s="390" customFormat="1" ht="14.4" spans="1:14">
      <c r="A33" s="395"/>
      <c r="B33" s="395"/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</row>
    <row r="34" s="390" customFormat="1" ht="14.4" spans="1:14">
      <c r="A34" s="395"/>
      <c r="B34" s="395"/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</row>
    <row r="35" s="390" customFormat="1" ht="14.4" spans="1:14">
      <c r="A35" s="395"/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</row>
    <row r="36" s="390" customFormat="1" ht="14.4" spans="1:14">
      <c r="A36" s="395"/>
      <c r="B36" s="395"/>
      <c r="C36" s="395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</row>
    <row r="37" s="390" customFormat="1" ht="14.4" spans="1:14">
      <c r="A37" s="395"/>
      <c r="B37" s="395"/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5"/>
    </row>
    <row r="38" s="390" customFormat="1" ht="14.4" spans="1:14">
      <c r="A38" s="395"/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</row>
    <row r="39" s="390" customFormat="1" ht="14.4" spans="1:14">
      <c r="A39" s="395"/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</row>
    <row r="40" s="390" customFormat="1" ht="14.4" spans="1:14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</row>
    <row r="41" s="390" customFormat="1" ht="14.4" spans="1:14">
      <c r="A41" s="395"/>
      <c r="B41" s="395"/>
      <c r="C41" s="395"/>
      <c r="D41" s="395"/>
      <c r="E41" s="395"/>
      <c r="F41" s="395"/>
      <c r="G41" s="395"/>
      <c r="H41" s="395"/>
      <c r="I41" s="395"/>
      <c r="J41" s="395"/>
      <c r="K41" s="395"/>
      <c r="L41" s="395"/>
      <c r="M41" s="395"/>
      <c r="N41" s="395"/>
    </row>
    <row r="42" s="390" customFormat="1" ht="14.4" spans="1:14">
      <c r="A42" s="395"/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95"/>
    </row>
    <row r="43" s="390" customFormat="1" ht="14.4" spans="1:14">
      <c r="A43" s="395"/>
      <c r="B43" s="395"/>
      <c r="C43" s="395"/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</row>
    <row r="44" s="390" customFormat="1" ht="14.4" spans="1:14">
      <c r="A44" s="395"/>
      <c r="B44" s="395"/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</row>
    <row r="45" s="390" customFormat="1" ht="14.4" spans="1:14">
      <c r="A45" s="395"/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</row>
    <row r="46" s="390" customFormat="1" ht="14.4" spans="1:14">
      <c r="A46" s="395"/>
      <c r="B46" s="395"/>
      <c r="C46" s="395"/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</row>
    <row r="47" s="390" customFormat="1" ht="14.4" spans="1:14">
      <c r="A47" s="395"/>
      <c r="B47" s="395"/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</row>
    <row r="48" s="390" customFormat="1" ht="14.4" spans="1:14">
      <c r="A48" s="395"/>
      <c r="B48" s="395"/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</row>
    <row r="49" s="390" customFormat="1" ht="14.4" spans="1:14">
      <c r="A49" s="395"/>
      <c r="B49" s="395"/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5"/>
    </row>
    <row r="50" s="390" customFormat="1" ht="14.4" spans="1:14">
      <c r="A50" s="395"/>
      <c r="B50" s="395"/>
      <c r="C50" s="395"/>
      <c r="D50" s="395"/>
      <c r="E50" s="395"/>
      <c r="F50" s="395"/>
      <c r="G50" s="395"/>
      <c r="H50" s="395"/>
      <c r="I50" s="395"/>
      <c r="J50" s="395"/>
      <c r="K50" s="395"/>
      <c r="L50" s="395"/>
      <c r="M50" s="395"/>
      <c r="N50" s="395"/>
    </row>
    <row r="51" s="390" customFormat="1" ht="14.4" spans="1:14">
      <c r="A51" s="395"/>
      <c r="B51" s="395"/>
      <c r="C51" s="395"/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5"/>
    </row>
    <row r="52" s="390" customFormat="1" ht="14.4" spans="1:14">
      <c r="A52" s="395"/>
      <c r="B52" s="395"/>
      <c r="C52" s="395"/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</row>
    <row r="53" s="390" customFormat="1" ht="14.4" spans="1:14">
      <c r="A53" s="395"/>
      <c r="B53" s="395"/>
      <c r="C53" s="395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</row>
    <row r="54" s="390" customFormat="1" ht="14.4" spans="1:14">
      <c r="A54" s="395"/>
      <c r="B54" s="395"/>
      <c r="C54" s="395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</row>
    <row r="55" s="390" customFormat="1" ht="14.4" spans="1:14">
      <c r="A55" s="395"/>
      <c r="B55" s="395"/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</row>
    <row r="56" s="390" customFormat="1" ht="14.4" spans="1:14">
      <c r="A56" s="395"/>
      <c r="B56" s="395"/>
      <c r="C56" s="395"/>
      <c r="D56" s="395"/>
      <c r="E56" s="395"/>
      <c r="F56" s="395"/>
      <c r="G56" s="395"/>
      <c r="H56" s="395"/>
      <c r="I56" s="395"/>
      <c r="J56" s="395"/>
      <c r="K56" s="395"/>
      <c r="L56" s="395"/>
      <c r="M56" s="395"/>
      <c r="N56" s="395"/>
    </row>
    <row r="57" s="390" customFormat="1" ht="14.4" spans="1:14">
      <c r="A57" s="395"/>
      <c r="B57" s="395"/>
      <c r="C57" s="395"/>
      <c r="D57" s="395"/>
      <c r="E57" s="395"/>
      <c r="F57" s="395"/>
      <c r="G57" s="395"/>
      <c r="H57" s="395"/>
      <c r="I57" s="395"/>
      <c r="J57" s="395"/>
      <c r="K57" s="395"/>
      <c r="L57" s="395"/>
      <c r="M57" s="395"/>
      <c r="N57" s="395"/>
    </row>
    <row r="58" s="390" customFormat="1" ht="14.4" spans="1:14">
      <c r="A58" s="395"/>
      <c r="B58" s="395"/>
      <c r="C58" s="395"/>
      <c r="D58" s="395"/>
      <c r="E58" s="395"/>
      <c r="F58" s="395"/>
      <c r="G58" s="395"/>
      <c r="H58" s="395"/>
      <c r="I58" s="395"/>
      <c r="J58" s="395"/>
      <c r="K58" s="395"/>
      <c r="L58" s="395"/>
      <c r="M58" s="395"/>
      <c r="N58" s="395"/>
    </row>
    <row r="59" s="390" customFormat="1" ht="14.4" spans="1:14">
      <c r="A59" s="395"/>
      <c r="B59" s="395"/>
      <c r="C59" s="395"/>
      <c r="D59" s="395"/>
      <c r="E59" s="395"/>
      <c r="F59" s="395"/>
      <c r="G59" s="395"/>
      <c r="H59" s="395"/>
      <c r="I59" s="395"/>
      <c r="J59" s="395"/>
      <c r="K59" s="395"/>
      <c r="L59" s="395"/>
      <c r="M59" s="395"/>
      <c r="N59" s="395"/>
    </row>
    <row r="60" s="390" customFormat="1" ht="14.4" spans="1:14">
      <c r="A60" s="395"/>
      <c r="B60" s="395"/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</row>
    <row r="61" s="390" customFormat="1" ht="14.4" spans="1:14">
      <c r="A61" s="395"/>
      <c r="B61" s="395"/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</row>
    <row r="62" s="390" customFormat="1" ht="14.4" spans="1:14">
      <c r="A62" s="395"/>
      <c r="B62" s="395"/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</row>
    <row r="63" s="390" customFormat="1" ht="14.4" spans="1:14">
      <c r="A63" s="395"/>
      <c r="B63" s="395"/>
      <c r="C63" s="395"/>
      <c r="D63" s="395"/>
      <c r="E63" s="395"/>
      <c r="F63" s="395"/>
      <c r="G63" s="395"/>
      <c r="H63" s="395"/>
      <c r="I63" s="395"/>
      <c r="J63" s="395"/>
      <c r="K63" s="395"/>
      <c r="L63" s="395"/>
      <c r="M63" s="395"/>
      <c r="N63" s="395"/>
    </row>
    <row r="64" s="390" customFormat="1" ht="14.4" spans="1:14">
      <c r="A64" s="395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</row>
    <row r="65" s="390" customFormat="1" ht="14.4" spans="1:14">
      <c r="A65" s="395"/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</row>
    <row r="66" s="390" customFormat="1" ht="14.4" spans="1:14">
      <c r="A66" s="395"/>
      <c r="B66" s="395"/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5"/>
    </row>
    <row r="67" s="390" customFormat="1" ht="14.4" spans="1:14">
      <c r="A67" s="395"/>
      <c r="B67" s="395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</row>
    <row r="68" s="390" customFormat="1" ht="14.4" spans="1:14">
      <c r="A68" s="395"/>
      <c r="B68" s="395"/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</row>
    <row r="69" s="390" customFormat="1" ht="14.4" spans="1:14">
      <c r="A69" s="395"/>
      <c r="B69" s="395"/>
      <c r="C69" s="395"/>
      <c r="D69" s="395"/>
      <c r="E69" s="395"/>
      <c r="F69" s="395"/>
      <c r="G69" s="395"/>
      <c r="H69" s="395"/>
      <c r="I69" s="395"/>
      <c r="J69" s="395"/>
      <c r="K69" s="395"/>
      <c r="L69" s="395"/>
      <c r="M69" s="395"/>
      <c r="N69" s="395"/>
    </row>
    <row r="70" s="390" customFormat="1" ht="14.4" spans="1:14">
      <c r="A70" s="395"/>
      <c r="B70" s="395"/>
      <c r="C70" s="395"/>
      <c r="D70" s="395"/>
      <c r="E70" s="395"/>
      <c r="F70" s="395"/>
      <c r="G70" s="395"/>
      <c r="H70" s="395"/>
      <c r="I70" s="395"/>
      <c r="J70" s="395"/>
      <c r="K70" s="395"/>
      <c r="L70" s="395"/>
      <c r="M70" s="395"/>
      <c r="N70" s="395"/>
    </row>
    <row r="71" s="390" customFormat="1" ht="14.4" spans="1:14">
      <c r="A71" s="395"/>
      <c r="B71" s="395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</row>
    <row r="72" s="390" customFormat="1" ht="14.4" spans="1:14">
      <c r="A72" s="395"/>
      <c r="B72" s="395"/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</row>
    <row r="73" s="390" customFormat="1" ht="14.4" spans="1:14">
      <c r="A73" s="395"/>
      <c r="B73" s="395"/>
      <c r="C73" s="395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95"/>
    </row>
    <row r="74" s="390" customFormat="1" ht="14.4" spans="1:14">
      <c r="A74" s="395"/>
      <c r="B74" s="395"/>
      <c r="C74" s="395"/>
      <c r="D74" s="395"/>
      <c r="E74" s="395"/>
      <c r="F74" s="395"/>
      <c r="G74" s="395"/>
      <c r="H74" s="395"/>
      <c r="I74" s="395"/>
      <c r="J74" s="395"/>
      <c r="K74" s="395"/>
      <c r="L74" s="395"/>
      <c r="M74" s="395"/>
      <c r="N74" s="395"/>
    </row>
    <row r="75" s="390" customFormat="1" ht="14.4" spans="1:14">
      <c r="A75" s="395"/>
      <c r="B75" s="395"/>
      <c r="C75" s="395"/>
      <c r="D75" s="395"/>
      <c r="E75" s="395"/>
      <c r="F75" s="395"/>
      <c r="G75" s="395"/>
      <c r="H75" s="395"/>
      <c r="I75" s="395"/>
      <c r="J75" s="395"/>
      <c r="K75" s="395"/>
      <c r="L75" s="395"/>
      <c r="M75" s="395"/>
      <c r="N75" s="395"/>
    </row>
    <row r="76" s="390" customFormat="1" ht="14.4" spans="1:14">
      <c r="A76" s="395"/>
      <c r="B76" s="395"/>
      <c r="C76" s="395"/>
      <c r="D76" s="395"/>
      <c r="E76" s="395"/>
      <c r="F76" s="395"/>
      <c r="G76" s="395"/>
      <c r="H76" s="395"/>
      <c r="I76" s="395"/>
      <c r="J76" s="395"/>
      <c r="K76" s="395"/>
      <c r="L76" s="395"/>
      <c r="M76" s="395"/>
      <c r="N76" s="395"/>
    </row>
    <row r="77" s="390" customFormat="1" ht="14.4" spans="1:14">
      <c r="A77" s="395"/>
      <c r="B77" s="395"/>
      <c r="C77" s="395"/>
      <c r="D77" s="395"/>
      <c r="E77" s="395"/>
      <c r="F77" s="395"/>
      <c r="G77" s="395"/>
      <c r="H77" s="395"/>
      <c r="I77" s="395"/>
      <c r="J77" s="395"/>
      <c r="K77" s="395"/>
      <c r="L77" s="395"/>
      <c r="M77" s="395"/>
      <c r="N77" s="395"/>
    </row>
    <row r="78" s="390" customFormat="1" ht="14.4" spans="1:14">
      <c r="A78" s="395"/>
      <c r="B78" s="395"/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5"/>
    </row>
    <row r="79" s="390" customFormat="1" ht="14.4" spans="1:14">
      <c r="A79" s="395"/>
      <c r="B79" s="395"/>
      <c r="C79" s="395"/>
      <c r="D79" s="395"/>
      <c r="E79" s="395"/>
      <c r="F79" s="395"/>
      <c r="G79" s="395"/>
      <c r="H79" s="395"/>
      <c r="I79" s="395"/>
      <c r="J79" s="395"/>
      <c r="K79" s="395"/>
      <c r="L79" s="395"/>
      <c r="M79" s="395"/>
      <c r="N79" s="395"/>
    </row>
    <row r="80" s="390" customFormat="1" ht="14.4" spans="1:14">
      <c r="A80" s="395"/>
      <c r="B80" s="395"/>
      <c r="C80" s="395"/>
      <c r="D80" s="395"/>
      <c r="E80" s="395"/>
      <c r="F80" s="395"/>
      <c r="G80" s="395"/>
      <c r="H80" s="395"/>
      <c r="I80" s="395"/>
      <c r="J80" s="395"/>
      <c r="K80" s="395"/>
      <c r="L80" s="395"/>
      <c r="M80" s="395"/>
      <c r="N80" s="395"/>
    </row>
    <row r="81" s="390" customFormat="1" ht="14.4" spans="1:14">
      <c r="A81" s="395"/>
      <c r="B81" s="395"/>
      <c r="C81" s="395"/>
      <c r="D81" s="395"/>
      <c r="E81" s="395"/>
      <c r="F81" s="395"/>
      <c r="G81" s="395"/>
      <c r="H81" s="395"/>
      <c r="I81" s="395"/>
      <c r="J81" s="395"/>
      <c r="K81" s="395"/>
      <c r="L81" s="395"/>
      <c r="M81" s="395"/>
      <c r="N81" s="395"/>
    </row>
    <row r="82" s="390" customFormat="1" ht="14.4" spans="1:14">
      <c r="A82" s="395"/>
      <c r="B82" s="395"/>
      <c r="C82" s="395"/>
      <c r="D82" s="395"/>
      <c r="E82" s="395"/>
      <c r="F82" s="395"/>
      <c r="G82" s="395"/>
      <c r="H82" s="395"/>
      <c r="I82" s="395"/>
      <c r="J82" s="395"/>
      <c r="K82" s="395"/>
      <c r="L82" s="395"/>
      <c r="M82" s="395"/>
      <c r="N82" s="395"/>
    </row>
    <row r="83" s="390" customFormat="1" ht="14.4" spans="1:14">
      <c r="A83" s="395"/>
      <c r="B83" s="395"/>
      <c r="C83" s="395"/>
      <c r="D83" s="395"/>
      <c r="E83" s="395"/>
      <c r="F83" s="395"/>
      <c r="G83" s="395"/>
      <c r="H83" s="395"/>
      <c r="I83" s="395"/>
      <c r="J83" s="395"/>
      <c r="K83" s="395"/>
      <c r="L83" s="395"/>
      <c r="M83" s="395"/>
      <c r="N83" s="395"/>
    </row>
    <row r="84" s="390" customFormat="1" ht="14.4" spans="1:14">
      <c r="A84" s="395"/>
      <c r="B84" s="395"/>
      <c r="C84" s="395"/>
      <c r="D84" s="395"/>
      <c r="E84" s="395"/>
      <c r="F84" s="395"/>
      <c r="G84" s="395"/>
      <c r="H84" s="395"/>
      <c r="I84" s="395"/>
      <c r="J84" s="395"/>
      <c r="K84" s="395"/>
      <c r="L84" s="395"/>
      <c r="M84" s="395"/>
      <c r="N84" s="395"/>
    </row>
  </sheetData>
  <mergeCells count="2">
    <mergeCell ref="A1:D1"/>
    <mergeCell ref="A25:D25"/>
  </mergeCells>
  <printOptions horizontalCentered="1"/>
  <pageMargins left="0.78740157480315" right="0.78740157480315" top="0.78740157480315" bottom="0.78740157480315" header="0.196850393700787" footer="0.31496062992126"/>
  <pageSetup paperSize="9" firstPageNumber="4" orientation="portrait" useFirstPageNumber="1"/>
  <headerFooter alignWithMargins="0" scaleWithDoc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D73"/>
  <sheetViews>
    <sheetView workbookViewId="0">
      <selection activeCell="N13" sqref="N13"/>
    </sheetView>
  </sheetViews>
  <sheetFormatPr defaultColWidth="9" defaultRowHeight="15.6" outlineLevelCol="3"/>
  <cols>
    <col min="1" max="1" width="36.3" style="373" customWidth="1"/>
    <col min="2" max="4" width="13.8" style="373" customWidth="1"/>
    <col min="5" max="16368" width="9" style="374"/>
    <col min="16369" max="16384" width="9" style="96"/>
  </cols>
  <sheetData>
    <row r="1" s="369" customFormat="1" ht="30" customHeight="1" spans="1:4">
      <c r="A1" s="98" t="s">
        <v>153</v>
      </c>
      <c r="B1" s="98"/>
      <c r="C1" s="98"/>
      <c r="D1" s="98"/>
    </row>
    <row r="2" s="370" customFormat="1" ht="19.5" customHeight="1" spans="1:4">
      <c r="A2" s="100"/>
      <c r="B2" s="100"/>
      <c r="C2" s="100"/>
      <c r="D2" s="101" t="s">
        <v>1</v>
      </c>
    </row>
    <row r="3" s="371" customFormat="1" ht="30" customHeight="1" spans="1:4">
      <c r="A3" s="375" t="s">
        <v>154</v>
      </c>
      <c r="B3" s="376" t="s">
        <v>155</v>
      </c>
      <c r="C3" s="376" t="s">
        <v>55</v>
      </c>
      <c r="D3" s="377" t="s">
        <v>126</v>
      </c>
    </row>
    <row r="4" s="370" customFormat="1" ht="30" customHeight="1" spans="1:4">
      <c r="A4" s="110" t="s">
        <v>156</v>
      </c>
      <c r="B4" s="184">
        <v>260</v>
      </c>
      <c r="C4" s="184">
        <v>1000</v>
      </c>
      <c r="D4" s="378">
        <f>ROUND(C4/B4*100,2)</f>
        <v>384.62</v>
      </c>
    </row>
    <row r="5" s="370" customFormat="1" ht="30" customHeight="1" spans="1:4">
      <c r="A5" s="113" t="s">
        <v>157</v>
      </c>
      <c r="B5" s="184"/>
      <c r="C5" s="184"/>
      <c r="D5" s="378"/>
    </row>
    <row r="6" s="370" customFormat="1" ht="30" customHeight="1" spans="1:4">
      <c r="A6" s="113" t="s">
        <v>158</v>
      </c>
      <c r="B6" s="184"/>
      <c r="C6" s="184"/>
      <c r="D6" s="378"/>
    </row>
    <row r="7" s="370" customFormat="1" ht="30" customHeight="1" spans="1:4">
      <c r="A7" s="114" t="s">
        <v>159</v>
      </c>
      <c r="B7" s="184">
        <v>260</v>
      </c>
      <c r="C7" s="184">
        <v>1000</v>
      </c>
      <c r="D7" s="378">
        <f>ROUND(C7/B7*100,2)</f>
        <v>384.62</v>
      </c>
    </row>
    <row r="8" s="370" customFormat="1" ht="30" customHeight="1" spans="1:4">
      <c r="A8" s="110" t="s">
        <v>160</v>
      </c>
      <c r="B8" s="184"/>
      <c r="C8" s="184"/>
      <c r="D8" s="378"/>
    </row>
    <row r="9" s="370" customFormat="1" ht="30" customHeight="1" spans="1:4">
      <c r="A9" s="113" t="s">
        <v>161</v>
      </c>
      <c r="B9" s="184"/>
      <c r="C9" s="184"/>
      <c r="D9" s="378"/>
    </row>
    <row r="10" s="370" customFormat="1" ht="30" customHeight="1" spans="1:4">
      <c r="A10" s="113" t="s">
        <v>162</v>
      </c>
      <c r="B10" s="184"/>
      <c r="C10" s="184"/>
      <c r="D10" s="378"/>
    </row>
    <row r="11" s="370" customFormat="1" ht="30" customHeight="1" spans="1:4">
      <c r="A11" s="114" t="s">
        <v>163</v>
      </c>
      <c r="B11" s="184"/>
      <c r="C11" s="184"/>
      <c r="D11" s="378"/>
    </row>
    <row r="12" s="370" customFormat="1" ht="30" customHeight="1" spans="1:4">
      <c r="A12" s="110" t="s">
        <v>164</v>
      </c>
      <c r="B12" s="184"/>
      <c r="C12" s="184"/>
      <c r="D12" s="378"/>
    </row>
    <row r="13" s="370" customFormat="1" ht="30" customHeight="1" spans="1:4">
      <c r="A13" s="110"/>
      <c r="B13" s="184"/>
      <c r="C13" s="184"/>
      <c r="D13" s="378"/>
    </row>
    <row r="14" s="370" customFormat="1" ht="30" customHeight="1" spans="1:4">
      <c r="A14" s="110" t="s">
        <v>165</v>
      </c>
      <c r="B14" s="184"/>
      <c r="C14" s="184"/>
      <c r="D14" s="378"/>
    </row>
    <row r="15" s="370" customFormat="1" ht="30" customHeight="1" spans="1:4">
      <c r="A15" s="110"/>
      <c r="B15" s="184"/>
      <c r="C15" s="184"/>
      <c r="D15" s="378"/>
    </row>
    <row r="16" s="370" customFormat="1" ht="30" customHeight="1" spans="1:4">
      <c r="A16" s="110" t="s">
        <v>166</v>
      </c>
      <c r="B16" s="184"/>
      <c r="C16" s="184"/>
      <c r="D16" s="378"/>
    </row>
    <row r="17" s="370" customFormat="1" ht="30" customHeight="1" spans="1:4">
      <c r="A17" s="117" t="s">
        <v>167</v>
      </c>
      <c r="B17" s="380">
        <f>B4+B8+B12+B14+B16</f>
        <v>260</v>
      </c>
      <c r="C17" s="380">
        <f>C4+C8+C12+C14+C16</f>
        <v>1000</v>
      </c>
      <c r="D17" s="386">
        <f>ROUND(C17/B17*100,2)</f>
        <v>384.62</v>
      </c>
    </row>
    <row r="18" s="370" customFormat="1" ht="30" customHeight="1" spans="1:4">
      <c r="A18" s="387" t="s">
        <v>168</v>
      </c>
      <c r="B18" s="184"/>
      <c r="C18" s="184"/>
      <c r="D18" s="378"/>
    </row>
    <row r="19" s="370" customFormat="1" ht="30" customHeight="1" spans="1:4">
      <c r="A19" s="387"/>
      <c r="B19" s="184"/>
      <c r="C19" s="184"/>
      <c r="D19" s="378"/>
    </row>
    <row r="20" s="370" customFormat="1" ht="30" customHeight="1" spans="1:4">
      <c r="A20" s="387"/>
      <c r="B20" s="184"/>
      <c r="C20" s="184"/>
      <c r="D20" s="378"/>
    </row>
    <row r="21" s="370" customFormat="1" ht="30" customHeight="1" spans="1:4">
      <c r="A21" s="387"/>
      <c r="B21" s="184"/>
      <c r="C21" s="184"/>
      <c r="D21" s="378"/>
    </row>
    <row r="22" s="370" customFormat="1" ht="30" customHeight="1" spans="1:4">
      <c r="A22" s="387"/>
      <c r="B22" s="184"/>
      <c r="C22" s="184"/>
      <c r="D22" s="378"/>
    </row>
    <row r="23" s="370" customFormat="1" ht="30" customHeight="1" spans="1:4">
      <c r="A23" s="387"/>
      <c r="B23" s="184"/>
      <c r="C23" s="184"/>
      <c r="D23" s="378"/>
    </row>
    <row r="24" s="372" customFormat="1" ht="30" customHeight="1" spans="1:4">
      <c r="A24" s="123" t="s">
        <v>169</v>
      </c>
      <c r="B24" s="384">
        <f>B17+B18</f>
        <v>260</v>
      </c>
      <c r="C24" s="384">
        <f>C17</f>
        <v>1000</v>
      </c>
      <c r="D24" s="388">
        <f>ROUND(C24/B24*100,2)</f>
        <v>384.62</v>
      </c>
    </row>
    <row r="25" spans="1:4">
      <c r="A25" s="374"/>
      <c r="B25" s="374"/>
      <c r="C25" s="374"/>
      <c r="D25" s="374"/>
    </row>
    <row r="26" spans="1:4">
      <c r="A26" s="374"/>
      <c r="B26" s="374"/>
      <c r="C26" s="374"/>
      <c r="D26" s="374"/>
    </row>
    <row r="27" spans="1:4">
      <c r="A27" s="374"/>
      <c r="B27" s="374"/>
      <c r="C27" s="374"/>
      <c r="D27" s="374"/>
    </row>
    <row r="28" spans="1:4">
      <c r="A28" s="374"/>
      <c r="B28" s="374"/>
      <c r="C28" s="374"/>
      <c r="D28" s="374"/>
    </row>
    <row r="29" spans="1:4">
      <c r="A29" s="374"/>
      <c r="B29" s="374"/>
      <c r="C29" s="374"/>
      <c r="D29" s="374"/>
    </row>
    <row r="30" spans="1:4">
      <c r="A30" s="374"/>
      <c r="B30" s="374"/>
      <c r="C30" s="374"/>
      <c r="D30" s="374"/>
    </row>
    <row r="31" spans="1:4">
      <c r="A31" s="374"/>
      <c r="B31" s="374"/>
      <c r="C31" s="374"/>
      <c r="D31" s="374"/>
    </row>
    <row r="32" spans="1:4">
      <c r="A32" s="374"/>
      <c r="B32" s="374"/>
      <c r="C32" s="374"/>
      <c r="D32" s="374"/>
    </row>
    <row r="33" spans="1:4">
      <c r="A33" s="374"/>
      <c r="B33" s="374"/>
      <c r="C33" s="374"/>
      <c r="D33" s="374"/>
    </row>
    <row r="34" spans="1:4">
      <c r="A34" s="374"/>
      <c r="B34" s="374"/>
      <c r="C34" s="374"/>
      <c r="D34" s="374"/>
    </row>
    <row r="35" spans="1:4">
      <c r="A35" s="374"/>
      <c r="B35" s="374"/>
      <c r="C35" s="374"/>
      <c r="D35" s="374"/>
    </row>
    <row r="36" spans="1:4">
      <c r="A36" s="374"/>
      <c r="B36" s="374"/>
      <c r="C36" s="374"/>
      <c r="D36" s="374"/>
    </row>
    <row r="37" spans="1:4">
      <c r="A37" s="374"/>
      <c r="B37" s="374"/>
      <c r="C37" s="374"/>
      <c r="D37" s="374"/>
    </row>
    <row r="38" spans="1:4">
      <c r="A38" s="374"/>
      <c r="B38" s="374"/>
      <c r="C38" s="374"/>
      <c r="D38" s="374"/>
    </row>
    <row r="39" spans="1:4">
      <c r="A39" s="374"/>
      <c r="B39" s="374"/>
      <c r="C39" s="374"/>
      <c r="D39" s="374"/>
    </row>
    <row r="40" spans="1:4">
      <c r="A40" s="374"/>
      <c r="B40" s="374"/>
      <c r="C40" s="374"/>
      <c r="D40" s="374"/>
    </row>
    <row r="41" spans="1:4">
      <c r="A41" s="374"/>
      <c r="B41" s="374"/>
      <c r="C41" s="374"/>
      <c r="D41" s="374"/>
    </row>
    <row r="42" spans="1:4">
      <c r="A42" s="374"/>
      <c r="B42" s="374"/>
      <c r="C42" s="374"/>
      <c r="D42" s="374"/>
    </row>
    <row r="43" spans="1:4">
      <c r="A43" s="374"/>
      <c r="B43" s="374"/>
      <c r="C43" s="374"/>
      <c r="D43" s="374"/>
    </row>
    <row r="44" spans="1:4">
      <c r="A44" s="374"/>
      <c r="B44" s="374"/>
      <c r="C44" s="374"/>
      <c r="D44" s="374"/>
    </row>
    <row r="45" spans="1:4">
      <c r="A45" s="374"/>
      <c r="B45" s="374"/>
      <c r="C45" s="374"/>
      <c r="D45" s="374"/>
    </row>
    <row r="46" spans="1:4">
      <c r="A46" s="374"/>
      <c r="B46" s="374"/>
      <c r="C46" s="374"/>
      <c r="D46" s="374"/>
    </row>
    <row r="47" spans="1:4">
      <c r="A47" s="374"/>
      <c r="B47" s="374"/>
      <c r="C47" s="374"/>
      <c r="D47" s="374"/>
    </row>
    <row r="48" spans="1:4">
      <c r="A48" s="374"/>
      <c r="B48" s="374"/>
      <c r="C48" s="374"/>
      <c r="D48" s="374"/>
    </row>
    <row r="49" spans="1:4">
      <c r="A49" s="374"/>
      <c r="B49" s="374"/>
      <c r="C49" s="374"/>
      <c r="D49" s="374"/>
    </row>
    <row r="50" spans="1:4">
      <c r="A50" s="374"/>
      <c r="B50" s="374"/>
      <c r="C50" s="374"/>
      <c r="D50" s="374"/>
    </row>
    <row r="51" spans="1:4">
      <c r="A51" s="374"/>
      <c r="B51" s="374"/>
      <c r="C51" s="374"/>
      <c r="D51" s="374"/>
    </row>
    <row r="52" spans="1:4">
      <c r="A52" s="374"/>
      <c r="B52" s="374"/>
      <c r="C52" s="374"/>
      <c r="D52" s="374"/>
    </row>
    <row r="53" spans="1:4">
      <c r="A53" s="374"/>
      <c r="B53" s="374"/>
      <c r="C53" s="374"/>
      <c r="D53" s="374"/>
    </row>
    <row r="54" spans="1:4">
      <c r="A54" s="374"/>
      <c r="B54" s="374"/>
      <c r="C54" s="374"/>
      <c r="D54" s="374"/>
    </row>
    <row r="55" spans="1:4">
      <c r="A55" s="374"/>
      <c r="B55" s="374"/>
      <c r="C55" s="374"/>
      <c r="D55" s="374"/>
    </row>
    <row r="56" spans="1:4">
      <c r="A56" s="374"/>
      <c r="B56" s="374"/>
      <c r="C56" s="374"/>
      <c r="D56" s="374"/>
    </row>
    <row r="57" spans="1:4">
      <c r="A57" s="374"/>
      <c r="B57" s="374"/>
      <c r="C57" s="374"/>
      <c r="D57" s="374"/>
    </row>
    <row r="58" spans="1:4">
      <c r="A58" s="374"/>
      <c r="B58" s="374"/>
      <c r="C58" s="374"/>
      <c r="D58" s="374"/>
    </row>
    <row r="59" spans="1:4">
      <c r="A59" s="374"/>
      <c r="B59" s="374"/>
      <c r="C59" s="374"/>
      <c r="D59" s="374"/>
    </row>
    <row r="60" spans="1:4">
      <c r="A60" s="374"/>
      <c r="B60" s="374"/>
      <c r="C60" s="374"/>
      <c r="D60" s="374"/>
    </row>
    <row r="61" spans="1:4">
      <c r="A61" s="374"/>
      <c r="B61" s="374"/>
      <c r="C61" s="374"/>
      <c r="D61" s="374"/>
    </row>
    <row r="62" spans="1:4">
      <c r="A62" s="374"/>
      <c r="B62" s="374"/>
      <c r="C62" s="374"/>
      <c r="D62" s="374"/>
    </row>
    <row r="63" spans="1:4">
      <c r="A63" s="374"/>
      <c r="B63" s="374"/>
      <c r="C63" s="374"/>
      <c r="D63" s="374"/>
    </row>
    <row r="64" spans="1:4">
      <c r="A64" s="374"/>
      <c r="B64" s="374"/>
      <c r="C64" s="374"/>
      <c r="D64" s="374"/>
    </row>
    <row r="65" spans="1:4">
      <c r="A65" s="374"/>
      <c r="B65" s="374"/>
      <c r="C65" s="374"/>
      <c r="D65" s="374"/>
    </row>
    <row r="66" spans="1:4">
      <c r="A66" s="374"/>
      <c r="B66" s="374"/>
      <c r="C66" s="374"/>
      <c r="D66" s="374"/>
    </row>
    <row r="67" spans="1:4">
      <c r="A67" s="374"/>
      <c r="B67" s="374"/>
      <c r="C67" s="374"/>
      <c r="D67" s="374"/>
    </row>
    <row r="68" spans="1:4">
      <c r="A68" s="374"/>
      <c r="B68" s="374"/>
      <c r="C68" s="374"/>
      <c r="D68" s="374"/>
    </row>
    <row r="69" spans="1:4">
      <c r="A69" s="374"/>
      <c r="B69" s="374"/>
      <c r="C69" s="374"/>
      <c r="D69" s="374"/>
    </row>
    <row r="70" spans="1:4">
      <c r="A70" s="374"/>
      <c r="B70" s="374"/>
      <c r="C70" s="374"/>
      <c r="D70" s="374"/>
    </row>
    <row r="71" spans="1:4">
      <c r="A71" s="374"/>
      <c r="B71" s="374"/>
      <c r="C71" s="374"/>
      <c r="D71" s="374"/>
    </row>
    <row r="72" spans="1:4">
      <c r="A72" s="374"/>
      <c r="B72" s="374"/>
      <c r="C72" s="374"/>
      <c r="D72" s="374"/>
    </row>
    <row r="73" spans="1:4">
      <c r="A73" s="374"/>
      <c r="B73" s="374"/>
      <c r="C73" s="374"/>
      <c r="D73" s="374"/>
    </row>
  </sheetData>
  <mergeCells count="1">
    <mergeCell ref="A1:D1"/>
  </mergeCells>
  <printOptions horizontalCentered="1"/>
  <pageMargins left="0.786805555555556" right="0.786805555555556" top="0.786805555555556" bottom="0.786805555555556" header="0.196527777777778" footer="0.314583333333333"/>
  <pageSetup paperSize="9" firstPageNumber="21" orientation="portrait" useFirstPageNumber="1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D73"/>
  <sheetViews>
    <sheetView workbookViewId="0">
      <selection activeCell="I18" sqref="I18"/>
    </sheetView>
  </sheetViews>
  <sheetFormatPr defaultColWidth="9" defaultRowHeight="15.6" outlineLevelCol="3"/>
  <cols>
    <col min="1" max="1" width="36.3" style="373" customWidth="1"/>
    <col min="2" max="4" width="13.8" style="373" customWidth="1"/>
    <col min="5" max="16368" width="9" style="374"/>
    <col min="16369" max="16384" width="9" style="96"/>
  </cols>
  <sheetData>
    <row r="1" s="369" customFormat="1" ht="30" customHeight="1" spans="1:4">
      <c r="A1" s="98" t="s">
        <v>170</v>
      </c>
      <c r="B1" s="98"/>
      <c r="C1" s="98"/>
      <c r="D1" s="98"/>
    </row>
    <row r="2" s="370" customFormat="1" ht="19.5" customHeight="1" spans="1:4">
      <c r="A2" s="100"/>
      <c r="B2" s="100"/>
      <c r="C2" s="100"/>
      <c r="D2" s="101" t="s">
        <v>1</v>
      </c>
    </row>
    <row r="3" s="371" customFormat="1" ht="30" customHeight="1" spans="1:4">
      <c r="A3" s="375" t="s">
        <v>154</v>
      </c>
      <c r="B3" s="376" t="s">
        <v>155</v>
      </c>
      <c r="C3" s="376" t="s">
        <v>55</v>
      </c>
      <c r="D3" s="377" t="s">
        <v>126</v>
      </c>
    </row>
    <row r="4" s="370" customFormat="1" ht="30" customHeight="1" spans="1:4">
      <c r="A4" s="110" t="s">
        <v>171</v>
      </c>
      <c r="B4" s="184"/>
      <c r="C4" s="184"/>
      <c r="D4" s="378"/>
    </row>
    <row r="5" s="370" customFormat="1" ht="30" customHeight="1" spans="1:4">
      <c r="A5" s="110" t="s">
        <v>172</v>
      </c>
      <c r="B5" s="184"/>
      <c r="C5" s="184"/>
      <c r="D5" s="378"/>
    </row>
    <row r="6" s="370" customFormat="1" ht="30" customHeight="1" spans="1:4">
      <c r="A6" s="110" t="s">
        <v>173</v>
      </c>
      <c r="B6" s="184"/>
      <c r="C6" s="184"/>
      <c r="D6" s="378"/>
    </row>
    <row r="7" s="370" customFormat="1" ht="30" customHeight="1" spans="1:4">
      <c r="A7" s="110" t="s">
        <v>174</v>
      </c>
      <c r="B7" s="184"/>
      <c r="C7" s="184"/>
      <c r="D7" s="378"/>
    </row>
    <row r="8" s="370" customFormat="1" ht="30" customHeight="1" spans="1:4">
      <c r="A8" s="110" t="s">
        <v>175</v>
      </c>
      <c r="B8" s="184"/>
      <c r="C8" s="184"/>
      <c r="D8" s="378"/>
    </row>
    <row r="9" s="370" customFormat="1" ht="30" customHeight="1" spans="1:4">
      <c r="A9" s="110" t="s">
        <v>176</v>
      </c>
      <c r="B9" s="184"/>
      <c r="C9" s="184"/>
      <c r="D9" s="378"/>
    </row>
    <row r="10" s="370" customFormat="1" ht="30" customHeight="1" spans="1:4">
      <c r="A10" s="110" t="s">
        <v>177</v>
      </c>
      <c r="B10" s="184"/>
      <c r="C10" s="184"/>
      <c r="D10" s="378"/>
    </row>
    <row r="11" s="370" customFormat="1" ht="30" customHeight="1" spans="1:4">
      <c r="A11" s="110" t="s">
        <v>178</v>
      </c>
      <c r="B11" s="184"/>
      <c r="C11" s="184"/>
      <c r="D11" s="378"/>
    </row>
    <row r="12" s="370" customFormat="1" ht="30" customHeight="1" spans="1:4">
      <c r="A12" s="110" t="s">
        <v>179</v>
      </c>
      <c r="B12" s="184"/>
      <c r="C12" s="184"/>
      <c r="D12" s="378"/>
    </row>
    <row r="13" s="370" customFormat="1" ht="30" customHeight="1" spans="1:4">
      <c r="A13" s="110" t="s">
        <v>180</v>
      </c>
      <c r="B13" s="184"/>
      <c r="C13" s="184"/>
      <c r="D13" s="378"/>
    </row>
    <row r="14" s="370" customFormat="1" ht="30" customHeight="1" spans="1:4">
      <c r="A14" s="110" t="s">
        <v>181</v>
      </c>
      <c r="B14" s="184"/>
      <c r="C14" s="184">
        <f>700+500+24</f>
        <v>1224</v>
      </c>
      <c r="D14" s="378"/>
    </row>
    <row r="15" s="370" customFormat="1" ht="30" customHeight="1" spans="1:4">
      <c r="A15" s="110" t="s">
        <v>182</v>
      </c>
      <c r="B15" s="184">
        <v>260</v>
      </c>
      <c r="C15" s="184">
        <v>300</v>
      </c>
      <c r="D15" s="379">
        <f t="shared" ref="D15:D17" si="0">ROUND(C15/B15*100,4)</f>
        <v>115.38</v>
      </c>
    </row>
    <row r="16" s="370" customFormat="1" ht="30" customHeight="1" spans="1:4">
      <c r="A16" s="110" t="s">
        <v>183</v>
      </c>
      <c r="B16" s="184">
        <v>260</v>
      </c>
      <c r="C16" s="184">
        <v>300</v>
      </c>
      <c r="D16" s="379">
        <f t="shared" si="0"/>
        <v>115.38</v>
      </c>
    </row>
    <row r="17" s="370" customFormat="1" ht="30" customHeight="1" spans="1:4">
      <c r="A17" s="117" t="s">
        <v>184</v>
      </c>
      <c r="B17" s="380">
        <f>SUM(B4:B15)</f>
        <v>260</v>
      </c>
      <c r="C17" s="380">
        <f>SUM(C4:C15)</f>
        <v>1524</v>
      </c>
      <c r="D17" s="381">
        <f t="shared" si="0"/>
        <v>586.15</v>
      </c>
    </row>
    <row r="18" s="370" customFormat="1" ht="30" customHeight="1" spans="1:4">
      <c r="A18" s="110" t="s">
        <v>185</v>
      </c>
      <c r="B18" s="184"/>
      <c r="C18" s="184"/>
      <c r="D18" s="379"/>
    </row>
    <row r="19" s="370" customFormat="1" ht="30" customHeight="1" spans="1:4">
      <c r="A19" s="382"/>
      <c r="B19" s="188"/>
      <c r="C19" s="188"/>
      <c r="D19" s="383"/>
    </row>
    <row r="20" s="370" customFormat="1" ht="30" customHeight="1" spans="1:4">
      <c r="A20" s="382"/>
      <c r="B20" s="188"/>
      <c r="C20" s="188"/>
      <c r="D20" s="383"/>
    </row>
    <row r="21" s="370" customFormat="1" ht="30" customHeight="1" spans="1:4">
      <c r="A21" s="382"/>
      <c r="B21" s="188"/>
      <c r="C21" s="188"/>
      <c r="D21" s="383"/>
    </row>
    <row r="22" s="370" customFormat="1" ht="30" customHeight="1" spans="1:4">
      <c r="A22" s="382"/>
      <c r="B22" s="188"/>
      <c r="C22" s="188"/>
      <c r="D22" s="383"/>
    </row>
    <row r="23" s="370" customFormat="1" ht="30" customHeight="1" spans="1:4">
      <c r="A23" s="382"/>
      <c r="B23" s="188"/>
      <c r="C23" s="188"/>
      <c r="D23" s="383"/>
    </row>
    <row r="24" s="372" customFormat="1" ht="30" customHeight="1" spans="1:4">
      <c r="A24" s="123" t="s">
        <v>186</v>
      </c>
      <c r="B24" s="384">
        <f>B17+B18</f>
        <v>260</v>
      </c>
      <c r="C24" s="384">
        <f>C17+C18</f>
        <v>1524</v>
      </c>
      <c r="D24" s="385">
        <f>ROUND(C24/B24*100,4)</f>
        <v>586.15</v>
      </c>
    </row>
    <row r="25" spans="1:4">
      <c r="A25" s="374"/>
      <c r="B25" s="374"/>
      <c r="C25" s="374"/>
      <c r="D25" s="374"/>
    </row>
    <row r="26" spans="1:4">
      <c r="A26" s="374"/>
      <c r="B26" s="374"/>
      <c r="C26" s="374"/>
      <c r="D26" s="374"/>
    </row>
    <row r="27" spans="1:4">
      <c r="A27" s="374"/>
      <c r="B27" s="374"/>
      <c r="C27" s="374"/>
      <c r="D27" s="374"/>
    </row>
    <row r="28" spans="1:4">
      <c r="A28" s="374"/>
      <c r="B28" s="374"/>
      <c r="C28" s="374"/>
      <c r="D28" s="374"/>
    </row>
    <row r="29" spans="1:4">
      <c r="A29" s="374"/>
      <c r="B29" s="374"/>
      <c r="C29" s="374"/>
      <c r="D29" s="374"/>
    </row>
    <row r="30" spans="1:4">
      <c r="A30" s="374"/>
      <c r="B30" s="374"/>
      <c r="C30" s="374"/>
      <c r="D30" s="374"/>
    </row>
    <row r="31" spans="1:4">
      <c r="A31" s="374"/>
      <c r="B31" s="374"/>
      <c r="C31" s="374"/>
      <c r="D31" s="374"/>
    </row>
    <row r="32" spans="1:4">
      <c r="A32" s="374"/>
      <c r="B32" s="374"/>
      <c r="C32" s="374"/>
      <c r="D32" s="374"/>
    </row>
    <row r="33" spans="1:4">
      <c r="A33" s="374"/>
      <c r="B33" s="374"/>
      <c r="C33" s="374"/>
      <c r="D33" s="374"/>
    </row>
    <row r="34" spans="1:4">
      <c r="A34" s="374"/>
      <c r="B34" s="374"/>
      <c r="C34" s="374"/>
      <c r="D34" s="374"/>
    </row>
    <row r="35" spans="1:4">
      <c r="A35" s="374"/>
      <c r="B35" s="374"/>
      <c r="C35" s="374"/>
      <c r="D35" s="374"/>
    </row>
    <row r="36" spans="1:4">
      <c r="A36" s="374"/>
      <c r="B36" s="374"/>
      <c r="C36" s="374"/>
      <c r="D36" s="374"/>
    </row>
    <row r="37" spans="1:4">
      <c r="A37" s="374"/>
      <c r="B37" s="374"/>
      <c r="C37" s="374"/>
      <c r="D37" s="374"/>
    </row>
    <row r="38" spans="1:4">
      <c r="A38" s="374"/>
      <c r="B38" s="374"/>
      <c r="C38" s="374"/>
      <c r="D38" s="374"/>
    </row>
    <row r="39" spans="1:4">
      <c r="A39" s="374"/>
      <c r="B39" s="374"/>
      <c r="C39" s="374"/>
      <c r="D39" s="374"/>
    </row>
    <row r="40" spans="1:4">
      <c r="A40" s="374"/>
      <c r="B40" s="374"/>
      <c r="C40" s="374"/>
      <c r="D40" s="374"/>
    </row>
    <row r="41" spans="1:4">
      <c r="A41" s="374"/>
      <c r="B41" s="374"/>
      <c r="C41" s="374"/>
      <c r="D41" s="374"/>
    </row>
    <row r="42" spans="1:4">
      <c r="A42" s="374"/>
      <c r="B42" s="374"/>
      <c r="C42" s="374"/>
      <c r="D42" s="374"/>
    </row>
    <row r="43" spans="1:4">
      <c r="A43" s="374"/>
      <c r="B43" s="374"/>
      <c r="C43" s="374"/>
      <c r="D43" s="374"/>
    </row>
    <row r="44" spans="1:4">
      <c r="A44" s="374"/>
      <c r="B44" s="374"/>
      <c r="C44" s="374"/>
      <c r="D44" s="374"/>
    </row>
    <row r="45" spans="1:4">
      <c r="A45" s="374"/>
      <c r="B45" s="374"/>
      <c r="C45" s="374"/>
      <c r="D45" s="374"/>
    </row>
    <row r="46" spans="1:4">
      <c r="A46" s="374"/>
      <c r="B46" s="374"/>
      <c r="C46" s="374"/>
      <c r="D46" s="374"/>
    </row>
    <row r="47" spans="1:4">
      <c r="A47" s="374"/>
      <c r="B47" s="374"/>
      <c r="C47" s="374"/>
      <c r="D47" s="374"/>
    </row>
    <row r="48" spans="1:4">
      <c r="A48" s="374"/>
      <c r="B48" s="374"/>
      <c r="C48" s="374"/>
      <c r="D48" s="374"/>
    </row>
    <row r="49" spans="1:4">
      <c r="A49" s="374"/>
      <c r="B49" s="374"/>
      <c r="C49" s="374"/>
      <c r="D49" s="374"/>
    </row>
    <row r="50" spans="1:4">
      <c r="A50" s="374"/>
      <c r="B50" s="374"/>
      <c r="C50" s="374"/>
      <c r="D50" s="374"/>
    </row>
    <row r="51" spans="1:4">
      <c r="A51" s="374"/>
      <c r="B51" s="374"/>
      <c r="C51" s="374"/>
      <c r="D51" s="374"/>
    </row>
    <row r="52" spans="1:4">
      <c r="A52" s="374"/>
      <c r="B52" s="374"/>
      <c r="C52" s="374"/>
      <c r="D52" s="374"/>
    </row>
    <row r="53" spans="1:4">
      <c r="A53" s="374"/>
      <c r="B53" s="374"/>
      <c r="C53" s="374"/>
      <c r="D53" s="374"/>
    </row>
    <row r="54" spans="1:4">
      <c r="A54" s="374"/>
      <c r="B54" s="374"/>
      <c r="C54" s="374"/>
      <c r="D54" s="374"/>
    </row>
    <row r="55" spans="1:4">
      <c r="A55" s="374"/>
      <c r="B55" s="374"/>
      <c r="C55" s="374"/>
      <c r="D55" s="374"/>
    </row>
    <row r="56" spans="1:4">
      <c r="A56" s="374"/>
      <c r="B56" s="374"/>
      <c r="C56" s="374"/>
      <c r="D56" s="374"/>
    </row>
    <row r="57" spans="1:4">
      <c r="A57" s="374"/>
      <c r="B57" s="374"/>
      <c r="C57" s="374"/>
      <c r="D57" s="374"/>
    </row>
    <row r="58" spans="1:4">
      <c r="A58" s="374"/>
      <c r="B58" s="374"/>
      <c r="C58" s="374"/>
      <c r="D58" s="374"/>
    </row>
    <row r="59" spans="1:4">
      <c r="A59" s="374"/>
      <c r="B59" s="374"/>
      <c r="C59" s="374"/>
      <c r="D59" s="374"/>
    </row>
    <row r="60" spans="1:4">
      <c r="A60" s="374"/>
      <c r="B60" s="374"/>
      <c r="C60" s="374"/>
      <c r="D60" s="374"/>
    </row>
    <row r="61" spans="1:4">
      <c r="A61" s="374"/>
      <c r="B61" s="374"/>
      <c r="C61" s="374"/>
      <c r="D61" s="374"/>
    </row>
    <row r="62" spans="1:4">
      <c r="A62" s="374"/>
      <c r="B62" s="374"/>
      <c r="C62" s="374"/>
      <c r="D62" s="374"/>
    </row>
    <row r="63" spans="1:4">
      <c r="A63" s="374"/>
      <c r="B63" s="374"/>
      <c r="C63" s="374"/>
      <c r="D63" s="374"/>
    </row>
    <row r="64" spans="1:4">
      <c r="A64" s="374"/>
      <c r="B64" s="374"/>
      <c r="C64" s="374"/>
      <c r="D64" s="374"/>
    </row>
    <row r="65" spans="1:4">
      <c r="A65" s="374"/>
      <c r="B65" s="374"/>
      <c r="C65" s="374"/>
      <c r="D65" s="374"/>
    </row>
    <row r="66" spans="1:4">
      <c r="A66" s="374"/>
      <c r="B66" s="374"/>
      <c r="C66" s="374"/>
      <c r="D66" s="374"/>
    </row>
    <row r="67" spans="1:4">
      <c r="A67" s="374"/>
      <c r="B67" s="374"/>
      <c r="C67" s="374"/>
      <c r="D67" s="374"/>
    </row>
    <row r="68" spans="1:4">
      <c r="A68" s="374"/>
      <c r="B68" s="374"/>
      <c r="C68" s="374"/>
      <c r="D68" s="374"/>
    </row>
    <row r="69" spans="1:4">
      <c r="A69" s="374"/>
      <c r="B69" s="374"/>
      <c r="C69" s="374"/>
      <c r="D69" s="374"/>
    </row>
    <row r="70" spans="1:4">
      <c r="A70" s="374"/>
      <c r="B70" s="374"/>
      <c r="C70" s="374"/>
      <c r="D70" s="374"/>
    </row>
    <row r="71" spans="1:4">
      <c r="A71" s="374"/>
      <c r="B71" s="374"/>
      <c r="C71" s="374"/>
      <c r="D71" s="374"/>
    </row>
    <row r="72" spans="1:4">
      <c r="A72" s="374"/>
      <c r="B72" s="374"/>
      <c r="C72" s="374"/>
      <c r="D72" s="374"/>
    </row>
    <row r="73" spans="1:4">
      <c r="A73" s="374"/>
      <c r="B73" s="374"/>
      <c r="C73" s="374"/>
      <c r="D73" s="374"/>
    </row>
  </sheetData>
  <mergeCells count="1">
    <mergeCell ref="A1:D1"/>
  </mergeCells>
  <printOptions horizontalCentered="1"/>
  <pageMargins left="0.786805555555556" right="0.786805555555556" top="0.786805555555556" bottom="0.786805555555556" header="0.196527777777778" footer="0.314583333333333"/>
  <pageSetup paperSize="9" firstPageNumber="21" orientation="portrait" useFirstPageNumber="1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822992645039"/>
  </sheetPr>
  <dimension ref="A1:O84"/>
  <sheetViews>
    <sheetView workbookViewId="0">
      <selection activeCell="J8" sqref="J8"/>
    </sheetView>
  </sheetViews>
  <sheetFormatPr defaultColWidth="9" defaultRowHeight="15.6"/>
  <cols>
    <col min="1" max="1" width="30.625" style="68" customWidth="1"/>
    <col min="2" max="4" width="15.625" style="68" customWidth="1"/>
    <col min="5" max="15" width="9" style="68"/>
  </cols>
  <sheetData>
    <row r="1" s="1" customFormat="1" ht="30" customHeight="1" spans="1:15">
      <c r="A1" s="357" t="s">
        <v>187</v>
      </c>
      <c r="B1" s="357"/>
      <c r="C1" s="357"/>
      <c r="D1" s="357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19.5" customHeight="1" spans="1:15">
      <c r="A2" s="39"/>
      <c r="B2" s="39"/>
      <c r="C2" s="39"/>
      <c r="D2" s="69" t="s">
        <v>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2" customFormat="1" ht="30" customHeight="1" spans="1:15">
      <c r="A3" s="15" t="s">
        <v>154</v>
      </c>
      <c r="B3" s="63" t="s">
        <v>188</v>
      </c>
      <c r="C3" s="70" t="s">
        <v>189</v>
      </c>
      <c r="D3" s="57" t="s">
        <v>190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="2" customFormat="1" ht="30" customHeight="1" spans="1:15">
      <c r="A4" s="358" t="s">
        <v>191</v>
      </c>
      <c r="B4" s="359">
        <f>C4</f>
        <v>14782</v>
      </c>
      <c r="C4" s="359">
        <v>14782</v>
      </c>
      <c r="D4" s="360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="2" customFormat="1" ht="30" customHeight="1" spans="1:15">
      <c r="A5" s="358" t="s">
        <v>192</v>
      </c>
      <c r="B5" s="359">
        <f t="shared" ref="B5:B11" si="0">C5</f>
        <v>11862</v>
      </c>
      <c r="C5" s="359">
        <f>SUM(C6:C11)</f>
        <v>11862</v>
      </c>
      <c r="D5" s="360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="2" customFormat="1" ht="30" customHeight="1" spans="1:15">
      <c r="A6" s="361" t="s">
        <v>193</v>
      </c>
      <c r="B6" s="362">
        <f t="shared" si="0"/>
        <v>3990</v>
      </c>
      <c r="C6" s="362">
        <v>3990</v>
      </c>
      <c r="D6" s="360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2" customFormat="1" ht="30" customHeight="1" spans="1:15">
      <c r="A7" s="361" t="s">
        <v>194</v>
      </c>
      <c r="B7" s="362">
        <f t="shared" si="0"/>
        <v>141</v>
      </c>
      <c r="C7" s="362">
        <v>141</v>
      </c>
      <c r="D7" s="360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2" customFormat="1" ht="30" customHeight="1" spans="1:15">
      <c r="A8" s="361" t="s">
        <v>195</v>
      </c>
      <c r="B8" s="362">
        <f t="shared" si="0"/>
        <v>7606</v>
      </c>
      <c r="C8" s="362">
        <v>7606</v>
      </c>
      <c r="D8" s="36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="2" customFormat="1" ht="30" customHeight="1" spans="1:15">
      <c r="A9" s="361" t="s">
        <v>196</v>
      </c>
      <c r="B9" s="362"/>
      <c r="C9" s="364"/>
      <c r="D9" s="360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="2" customFormat="1" ht="30" customHeight="1" spans="1:15">
      <c r="A10" s="361" t="s">
        <v>197</v>
      </c>
      <c r="B10" s="362"/>
      <c r="C10" s="362"/>
      <c r="D10" s="36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="2" customFormat="1" ht="30" customHeight="1" spans="1:15">
      <c r="A11" s="361" t="s">
        <v>198</v>
      </c>
      <c r="B11" s="362">
        <f t="shared" si="0"/>
        <v>125</v>
      </c>
      <c r="C11" s="362">
        <v>125</v>
      </c>
      <c r="D11" s="360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="2" customFormat="1" ht="30" customHeight="1" spans="1:15">
      <c r="A12" s="358" t="s">
        <v>199</v>
      </c>
      <c r="B12" s="359">
        <f t="shared" ref="B12:B17" si="1">C12</f>
        <v>11862</v>
      </c>
      <c r="C12" s="359">
        <f>SUM(C13:C17)</f>
        <v>11862</v>
      </c>
      <c r="D12" s="360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="2" customFormat="1" ht="30" customHeight="1" spans="1:15">
      <c r="A13" s="361" t="s">
        <v>200</v>
      </c>
      <c r="B13" s="362">
        <f t="shared" si="1"/>
        <v>10477</v>
      </c>
      <c r="C13" s="362">
        <v>10477</v>
      </c>
      <c r="D13" s="360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="2" customFormat="1" ht="30" customHeight="1" spans="1:15">
      <c r="A14" s="361" t="s">
        <v>201</v>
      </c>
      <c r="B14" s="362">
        <f t="shared" si="1"/>
        <v>969</v>
      </c>
      <c r="C14" s="362">
        <v>969</v>
      </c>
      <c r="D14" s="360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="2" customFormat="1" ht="30" customHeight="1" spans="1:15">
      <c r="A15" s="361" t="s">
        <v>202</v>
      </c>
      <c r="B15" s="362"/>
      <c r="C15" s="362"/>
      <c r="D15" s="360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="2" customFormat="1" ht="30" customHeight="1" spans="1:15">
      <c r="A16" s="361" t="s">
        <v>203</v>
      </c>
      <c r="B16" s="362"/>
      <c r="C16" s="362"/>
      <c r="D16" s="36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="2" customFormat="1" ht="30" customHeight="1" spans="1:15">
      <c r="A17" s="361" t="s">
        <v>204</v>
      </c>
      <c r="B17" s="362">
        <f t="shared" si="1"/>
        <v>416</v>
      </c>
      <c r="C17" s="362">
        <v>416</v>
      </c>
      <c r="D17" s="360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="2" customFormat="1" ht="30" customHeight="1" spans="1:15">
      <c r="A18" s="361"/>
      <c r="B18" s="362"/>
      <c r="C18" s="362"/>
      <c r="D18" s="360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="2" customFormat="1" ht="30" customHeight="1" spans="1:15">
      <c r="A19" s="361"/>
      <c r="B19" s="362"/>
      <c r="C19" s="362"/>
      <c r="D19" s="360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="2" customFormat="1" ht="30" customHeight="1" spans="1:15">
      <c r="A20" s="361"/>
      <c r="B20" s="362"/>
      <c r="C20" s="362"/>
      <c r="D20" s="360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="2" customFormat="1" ht="30" customHeight="1" spans="1:15">
      <c r="A21" s="361"/>
      <c r="B21" s="362"/>
      <c r="C21" s="362"/>
      <c r="D21" s="360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="2" customFormat="1" ht="30" customHeight="1" spans="1:15">
      <c r="A22" s="361"/>
      <c r="B22" s="362"/>
      <c r="C22" s="362"/>
      <c r="D22" s="360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="2" customFormat="1" ht="30" customHeight="1" spans="1:15">
      <c r="A23" s="358" t="s">
        <v>205</v>
      </c>
      <c r="B23" s="359">
        <f>B5-B12</f>
        <v>0</v>
      </c>
      <c r="C23" s="359">
        <f>C5-C12</f>
        <v>0</v>
      </c>
      <c r="D23" s="360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="282" customFormat="1" ht="30" customHeight="1" spans="1:4">
      <c r="A24" s="366" t="s">
        <v>206</v>
      </c>
      <c r="B24" s="367">
        <f>B4+B23</f>
        <v>14782</v>
      </c>
      <c r="C24" s="367">
        <f>C4+C23</f>
        <v>14782</v>
      </c>
      <c r="D24" s="368"/>
    </row>
    <row r="25" s="2" customFormat="1" ht="14.4" spans="1: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="2" customFormat="1" ht="14.4" spans="1: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="2" customFormat="1" ht="14.4" spans="1: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="2" customFormat="1" ht="14.4" spans="1: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="2" customFormat="1" ht="14.4" spans="1: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="2" customFormat="1" ht="14.4" spans="1: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="2" customFormat="1" ht="14.4" spans="1: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="2" customFormat="1" ht="14.4" spans="1: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="2" customFormat="1" ht="14.4" spans="1: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="2" customFormat="1" ht="14.4" spans="1: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="2" customFormat="1" ht="14.4" spans="1: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="2" customFormat="1" ht="14.4" spans="1: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="2" customFormat="1" ht="14.4" spans="1: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="2" customFormat="1" ht="14.4" spans="1: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="2" customFormat="1" ht="14.4" spans="1: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="2" customFormat="1" ht="14.4" spans="1: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="2" customFormat="1" ht="14.4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="2" customFormat="1" ht="14.4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="2" customFormat="1" ht="14.4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="2" customFormat="1" ht="14.4" spans="1: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="2" customFormat="1" ht="14.4" spans="1: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="2" customFormat="1" ht="14.4" spans="1: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="2" customFormat="1" ht="14.4" spans="1: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="2" customFormat="1" ht="14.4" spans="1: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="2" customFormat="1" ht="14.4" spans="1: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="2" customFormat="1" ht="14.4" spans="1: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="2" customFormat="1" ht="14.4" spans="1: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="2" customFormat="1" ht="14.4" spans="1: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="2" customFormat="1" ht="14.4" spans="1: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="2" customFormat="1" ht="14.4" spans="1: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="2" customFormat="1" ht="14.4" spans="1: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="2" customFormat="1" ht="14.4" spans="1: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="2" customFormat="1" ht="14.4" spans="1: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="2" customFormat="1" ht="14.4" spans="1: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="2" customFormat="1" ht="14.4" spans="1: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="2" customFormat="1" ht="14.4" spans="1: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="2" customFormat="1" ht="14.4" spans="1: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="2" customFormat="1" ht="14.4" spans="1: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="2" customFormat="1" ht="14.4" spans="1: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="2" customFormat="1" ht="14.4" spans="1: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="2" customFormat="1" ht="14.4" spans="1: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="2" customFormat="1" ht="14.4" spans="1: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="2" customFormat="1" ht="14.4" spans="1: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="2" customFormat="1" ht="14.4" spans="1: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="2" customFormat="1" ht="14.4" spans="1: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="2" customFormat="1" ht="14.4" spans="1: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="2" customFormat="1" ht="14.4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="2" customFormat="1" ht="14.4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="2" customFormat="1" ht="14.4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="2" customFormat="1" ht="14.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="2" customFormat="1" ht="14.4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="2" customFormat="1" ht="14.4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="2" customFormat="1" ht="14.4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="2" customFormat="1" ht="14.4" spans="1: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="2" customFormat="1" ht="14.4" spans="1: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="2" customFormat="1" ht="14.4" spans="1: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="2" customFormat="1" ht="14.4" spans="1: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="2" customFormat="1" ht="14.4" spans="1: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="2" customFormat="1" ht="14.4" spans="1: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="2" customFormat="1" ht="14.4" spans="1: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</sheetData>
  <mergeCells count="1">
    <mergeCell ref="A1:D1"/>
  </mergeCells>
  <printOptions horizontalCentered="1"/>
  <pageMargins left="0.786805555555556" right="0.786805555555556" top="0.786805555555556" bottom="0.786805555555556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23一般公共预算收入执行</vt:lpstr>
      <vt:lpstr>23一般公共预算支出执行</vt:lpstr>
      <vt:lpstr>23一般公共预算支出执行（本级） </vt:lpstr>
      <vt:lpstr>23一般公共预算平衡</vt:lpstr>
      <vt:lpstr>23基金收入执行</vt:lpstr>
      <vt:lpstr>23基金支出执行</vt:lpstr>
      <vt:lpstr>23国资收入执行</vt:lpstr>
      <vt:lpstr>23国资支出执行 </vt:lpstr>
      <vt:lpstr>23社保基金执行</vt:lpstr>
      <vt:lpstr>24一般公共预算收入预算</vt:lpstr>
      <vt:lpstr>24一般公共预算支出执行</vt:lpstr>
      <vt:lpstr>24一般公共预算支出执行 (本级)</vt:lpstr>
      <vt:lpstr>24一般公共预算平衡</vt:lpstr>
      <vt:lpstr>24一般支预明细</vt:lpstr>
      <vt:lpstr>24一般公共预算基本支出</vt:lpstr>
      <vt:lpstr>24一般公共预算转移支付</vt:lpstr>
      <vt:lpstr>24基金收入预算</vt:lpstr>
      <vt:lpstr>24基金支出预算</vt:lpstr>
      <vt:lpstr>24基金支出预算 (本级)</vt:lpstr>
      <vt:lpstr>24国资收支预算</vt:lpstr>
      <vt:lpstr>24基支预-明细</vt:lpstr>
      <vt:lpstr>24基金转移支付</vt:lpstr>
      <vt:lpstr>24国资收入预算 </vt:lpstr>
      <vt:lpstr>24国资支出预算 </vt:lpstr>
      <vt:lpstr>24国资支出预算  (本级)</vt:lpstr>
      <vt:lpstr>24国资转移支付</vt:lpstr>
      <vt:lpstr>24社保预算</vt:lpstr>
      <vt:lpstr>24社保收入预算 </vt:lpstr>
      <vt:lpstr>24社保支出预算 </vt:lpstr>
      <vt:lpstr>24一般债务</vt:lpstr>
      <vt:lpstr>24专项债务</vt:lpstr>
      <vt:lpstr>24三公</vt:lpstr>
      <vt:lpstr>24部门预算简表 </vt:lpstr>
      <vt:lpstr>24重点项目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午夜的挪威</cp:lastModifiedBy>
  <dcterms:created xsi:type="dcterms:W3CDTF">2017-12-15T07:46:00Z</dcterms:created>
  <cp:lastPrinted>2022-12-17T13:01:00Z</cp:lastPrinted>
  <dcterms:modified xsi:type="dcterms:W3CDTF">2024-01-30T08:59:41Z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D7859A43687C4F56B1874A0917E27BDA_13</vt:lpwstr>
  </property>
  <property fmtid="{D5CDD505-2E9C-101B-9397-08002B2CF9AE}" pid="4" name="KSOReadingLayout">
    <vt:bool>false</vt:bool>
  </property>
</Properties>
</file>